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<sst xmlns="http://schemas.openxmlformats.org/spreadsheetml/2006/main" count="129" uniqueCount="89">
  <si>
    <t>Бастион, отель (Республика Крым, г. Судак, ул.Ушакова, 3)</t>
  </si>
  <si>
    <t>Отправление</t>
  </si>
  <si>
    <t>Дни отдыха</t>
  </si>
  <si>
    <t>дней/ночей на отдыхе</t>
  </si>
  <si>
    <t>Прибытие</t>
  </si>
  <si>
    <t>2-х местный номер "эконом"</t>
  </si>
  <si>
    <t>2-х местный номер "эконом superior"</t>
  </si>
  <si>
    <t xml:space="preserve">3-х местный двухкомнатный номер "эконом" </t>
  </si>
  <si>
    <t>2-х местный номер "Стандарт" с балконом</t>
  </si>
  <si>
    <t>2-х местный номер "Стандарт" с террасой</t>
  </si>
  <si>
    <t>2-х местный номер "Стандарт" без балкона</t>
  </si>
  <si>
    <t>2-х комнатный 3-х местный "Стандарт" с балконом</t>
  </si>
  <si>
    <t>2-х комнатный 2-х местный "Люкс"</t>
  </si>
  <si>
    <t>осн. место</t>
  </si>
  <si>
    <t>доп. место</t>
  </si>
  <si>
    <t>04.06.2019</t>
  </si>
  <si>
    <t>05.06 - 14.06</t>
  </si>
  <si>
    <t>10 дн / 9 н</t>
  </si>
  <si>
    <t>15.06.2019</t>
  </si>
  <si>
    <t>08.06.2019</t>
  </si>
  <si>
    <t>09.06 - 18.06</t>
  </si>
  <si>
    <t>19.06.2019</t>
  </si>
  <si>
    <t>13.06.2019</t>
  </si>
  <si>
    <t>14.06 - 23.06</t>
  </si>
  <si>
    <t>24.06.2019</t>
  </si>
  <si>
    <t>17.06.2019</t>
  </si>
  <si>
    <t>18.06 - 27.06</t>
  </si>
  <si>
    <t>28.06.2019</t>
  </si>
  <si>
    <t>22.06.2019</t>
  </si>
  <si>
    <t>23.06 - 02.07</t>
  </si>
  <si>
    <t>03.07.2019</t>
  </si>
  <si>
    <t>26.06.2019</t>
  </si>
  <si>
    <t>27.06 - 06.07</t>
  </si>
  <si>
    <t>07.07.2019</t>
  </si>
  <si>
    <t>01.07.2019</t>
  </si>
  <si>
    <t>02.07 - 11.07</t>
  </si>
  <si>
    <t>12.07.2019</t>
  </si>
  <si>
    <t>05.07.2019</t>
  </si>
  <si>
    <t>06.07 - 15.07</t>
  </si>
  <si>
    <t>16.07.2019</t>
  </si>
  <si>
    <t>10.07.2019</t>
  </si>
  <si>
    <t>11.07 - 20.07</t>
  </si>
  <si>
    <t>21.07.2019</t>
  </si>
  <si>
    <t>14.07.2019</t>
  </si>
  <si>
    <t>15.07 - 24.07</t>
  </si>
  <si>
    <t>25.07.2019</t>
  </si>
  <si>
    <t>19.07.2019</t>
  </si>
  <si>
    <t>20.07 - 29.07</t>
  </si>
  <si>
    <t>30.07.2019</t>
  </si>
  <si>
    <t>23.07.2019</t>
  </si>
  <si>
    <t>24.07 - 02.08</t>
  </si>
  <si>
    <t>03.08.2019</t>
  </si>
  <si>
    <t>28.07.2019</t>
  </si>
  <si>
    <t>29.07 - 07.08</t>
  </si>
  <si>
    <t>08.08.2019</t>
  </si>
  <si>
    <t>01.08.2019</t>
  </si>
  <si>
    <t>02.08 - 11.08</t>
  </si>
  <si>
    <t>12.08.2019</t>
  </si>
  <si>
    <t>06.08.2019</t>
  </si>
  <si>
    <t>07.08 - 16.08</t>
  </si>
  <si>
    <t>17.08.2019</t>
  </si>
  <si>
    <t>10.08.2019</t>
  </si>
  <si>
    <t>11.08 - 20.08</t>
  </si>
  <si>
    <t>21.08.2019</t>
  </si>
  <si>
    <t>15.08.2019</t>
  </si>
  <si>
    <t>16.08 - 25.08</t>
  </si>
  <si>
    <t>26.08.2019</t>
  </si>
  <si>
    <t>19.08.2019</t>
  </si>
  <si>
    <t>20.08 - 29.08</t>
  </si>
  <si>
    <t>30.08.2019</t>
  </si>
  <si>
    <t>24.08.2019</t>
  </si>
  <si>
    <t>25.08 - 03.09</t>
  </si>
  <si>
    <t>04.09.2019</t>
  </si>
  <si>
    <t>28.08.2019</t>
  </si>
  <si>
    <t>02.09.2019</t>
  </si>
  <si>
    <t>03.09 - 12.09</t>
  </si>
  <si>
    <t>13.09.2019</t>
  </si>
  <si>
    <t>06.09.2019</t>
  </si>
  <si>
    <t>07.09 - 16.09</t>
  </si>
  <si>
    <t>17.09.2019</t>
  </si>
  <si>
    <t>11.09.2019</t>
  </si>
  <si>
    <t>12.09 - 21.09</t>
  </si>
  <si>
    <t>22.09.2019</t>
  </si>
  <si>
    <t>15.09.2019</t>
  </si>
  <si>
    <t>16.09 - 25.09</t>
  </si>
  <si>
    <t>26.09.2019</t>
  </si>
  <si>
    <t>20.09.2019</t>
  </si>
  <si>
    <t>21.09 - 30.09</t>
  </si>
  <si>
    <t>01.10.2019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</si>
</sst>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workbookViewId="0" topLeftCell="C10">
      <selection activeCell="A1" sqref="A1:T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11.28125" style="0" customWidth="1"/>
    <col min="4" max="4" width="12.00390625" style="0" customWidth="1"/>
    <col min="5" max="5" width="10.28125" style="0" customWidth="1"/>
    <col min="6" max="6" width="8.57421875" style="0" customWidth="1"/>
    <col min="7" max="7" width="10.00390625" style="0" customWidth="1"/>
    <col min="8" max="8" width="7.57421875" style="0" customWidth="1"/>
    <col min="9" max="9" width="9.7109375" style="0" customWidth="1"/>
    <col min="10" max="10" width="9.28125" style="0" customWidth="1"/>
    <col min="11" max="11" width="9.421875" style="0" customWidth="1"/>
    <col min="12" max="12" width="9.8515625" style="0" customWidth="1"/>
    <col min="13" max="13" width="10.00390625" style="0" customWidth="1"/>
    <col min="14" max="14" width="8.00390625" style="0" customWidth="1"/>
    <col min="15" max="15" width="8.140625" style="0" customWidth="1"/>
    <col min="16" max="16" width="7.140625" style="0" customWidth="1"/>
    <col min="17" max="17" width="10.28125" style="0" customWidth="1"/>
    <col min="18" max="18" width="7.28125" style="0" customWidth="1"/>
    <col min="19" max="19" width="10.8515625" style="0" customWidth="1"/>
    <col min="20" max="20" width="9.421875" style="0" customWidth="1"/>
  </cols>
  <sheetData>
    <row r="1" spans="1:2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7"/>
      <c r="I2" s="8" t="s">
        <v>7</v>
      </c>
      <c r="J2" s="7"/>
      <c r="K2" s="9" t="s">
        <v>8</v>
      </c>
      <c r="L2" s="7"/>
      <c r="M2" s="8" t="s">
        <v>9</v>
      </c>
      <c r="N2" s="7"/>
      <c r="O2" s="9" t="s">
        <v>10</v>
      </c>
      <c r="P2" s="7"/>
      <c r="Q2" s="8" t="s">
        <v>11</v>
      </c>
      <c r="R2" s="7"/>
      <c r="S2" s="9" t="s">
        <v>12</v>
      </c>
      <c r="T2" s="7"/>
    </row>
    <row r="3" spans="1:20" ht="39.75" customHeight="1">
      <c r="A3" s="7"/>
      <c r="B3" s="7"/>
      <c r="C3" s="7"/>
      <c r="D3" s="7"/>
      <c r="E3" s="3" t="s">
        <v>13</v>
      </c>
      <c r="F3" s="3" t="s">
        <v>14</v>
      </c>
      <c r="G3" s="4" t="s">
        <v>13</v>
      </c>
      <c r="H3" s="4" t="s">
        <v>14</v>
      </c>
      <c r="I3" s="3" t="s">
        <v>13</v>
      </c>
      <c r="J3" s="3" t="s">
        <v>14</v>
      </c>
      <c r="K3" s="4" t="s">
        <v>13</v>
      </c>
      <c r="L3" s="4" t="s">
        <v>14</v>
      </c>
      <c r="M3" s="3" t="s">
        <v>13</v>
      </c>
      <c r="N3" s="3" t="s">
        <v>14</v>
      </c>
      <c r="O3" s="4" t="s">
        <v>13</v>
      </c>
      <c r="P3" s="4" t="s">
        <v>14</v>
      </c>
      <c r="Q3" s="3" t="s">
        <v>13</v>
      </c>
      <c r="R3" s="3" t="s">
        <v>14</v>
      </c>
      <c r="S3" s="4" t="s">
        <v>13</v>
      </c>
      <c r="T3" s="4" t="s">
        <v>14</v>
      </c>
    </row>
    <row r="4" spans="1:20" ht="18" customHeight="1">
      <c r="A4" s="1" t="s">
        <v>15</v>
      </c>
      <c r="B4" s="1" t="s">
        <v>16</v>
      </c>
      <c r="C4" s="1" t="s">
        <v>17</v>
      </c>
      <c r="D4" s="1" t="s">
        <v>18</v>
      </c>
      <c r="E4" s="1">
        <f>0+9200+10125</f>
        <v>19325</v>
      </c>
      <c r="F4" s="1">
        <f aca="true" t="shared" si="0" ref="F4:F28">0+9200+6750</f>
        <v>15950</v>
      </c>
      <c r="G4" s="1">
        <f>0+9200+12375</f>
        <v>21575</v>
      </c>
      <c r="H4" s="1">
        <f aca="true" t="shared" si="1" ref="H4:H28">0+9200+6750</f>
        <v>15950</v>
      </c>
      <c r="I4" s="1">
        <f>0+9200+8280</f>
        <v>17480</v>
      </c>
      <c r="J4" s="1">
        <f aca="true" t="shared" si="2" ref="J4:J28">0+9200+6750</f>
        <v>15950</v>
      </c>
      <c r="K4" s="1">
        <f>0+9200+15750</f>
        <v>24950</v>
      </c>
      <c r="L4" s="1">
        <f aca="true" t="shared" si="3" ref="L4:L28">0+9200+10350</f>
        <v>19550</v>
      </c>
      <c r="M4" s="1">
        <f>0+9200+17325</f>
        <v>26525</v>
      </c>
      <c r="N4" s="1">
        <f aca="true" t="shared" si="4" ref="N4:N28">0+9200+10350</f>
        <v>19550</v>
      </c>
      <c r="O4" s="1">
        <f>0+9200+14625</f>
        <v>23825</v>
      </c>
      <c r="P4" s="1">
        <f aca="true" t="shared" si="5" ref="P4:P28">0+9200+10350</f>
        <v>19550</v>
      </c>
      <c r="Q4" s="1">
        <f>0+9200+14130</f>
        <v>23330</v>
      </c>
      <c r="R4" s="1">
        <f aca="true" t="shared" si="6" ref="R4:R28">0+9200+10350</f>
        <v>19550</v>
      </c>
      <c r="S4" s="1">
        <f>0+9200+21150</f>
        <v>30350</v>
      </c>
      <c r="T4" s="1">
        <f aca="true" t="shared" si="7" ref="T4:T28">0+9200+11250</f>
        <v>20450</v>
      </c>
    </row>
    <row r="5" spans="1:20" ht="18" customHeight="1">
      <c r="A5" s="2" t="s">
        <v>19</v>
      </c>
      <c r="B5" s="2" t="s">
        <v>20</v>
      </c>
      <c r="C5" s="2" t="s">
        <v>17</v>
      </c>
      <c r="D5" s="2" t="s">
        <v>21</v>
      </c>
      <c r="E5" s="2">
        <f>0+9200+10375</f>
        <v>19575</v>
      </c>
      <c r="F5" s="2">
        <f t="shared" si="0"/>
        <v>15950</v>
      </c>
      <c r="G5" s="5">
        <f>0+9200+12875</f>
        <v>22075</v>
      </c>
      <c r="H5" s="5">
        <f t="shared" si="1"/>
        <v>15950</v>
      </c>
      <c r="I5" s="2">
        <f>0+9200+8540</f>
        <v>17740</v>
      </c>
      <c r="J5" s="2">
        <f t="shared" si="2"/>
        <v>15950</v>
      </c>
      <c r="K5" s="5">
        <f>0+9200+16200</f>
        <v>25400</v>
      </c>
      <c r="L5" s="5">
        <f t="shared" si="3"/>
        <v>19550</v>
      </c>
      <c r="M5" s="2">
        <f>0+9200+17775</f>
        <v>26975</v>
      </c>
      <c r="N5" s="2">
        <f t="shared" si="4"/>
        <v>19550</v>
      </c>
      <c r="O5" s="5">
        <f>0+9200+15025</f>
        <v>24225</v>
      </c>
      <c r="P5" s="5">
        <f t="shared" si="5"/>
        <v>19550</v>
      </c>
      <c r="Q5" s="2">
        <f>0+9200+14390</f>
        <v>23590</v>
      </c>
      <c r="R5" s="2">
        <f t="shared" si="6"/>
        <v>19550</v>
      </c>
      <c r="S5" s="5">
        <f>0+9200+21550</f>
        <v>30750</v>
      </c>
      <c r="T5" s="5">
        <f t="shared" si="7"/>
        <v>20450</v>
      </c>
    </row>
    <row r="6" spans="1:20" ht="18" customHeight="1">
      <c r="A6" s="1" t="s">
        <v>22</v>
      </c>
      <c r="B6" s="1" t="s">
        <v>23</v>
      </c>
      <c r="C6" s="1" t="s">
        <v>17</v>
      </c>
      <c r="D6" s="1" t="s">
        <v>24</v>
      </c>
      <c r="E6" s="1">
        <f>0+9200+11000</f>
        <v>20200</v>
      </c>
      <c r="F6" s="1">
        <f t="shared" si="0"/>
        <v>15950</v>
      </c>
      <c r="G6" s="1">
        <f>0+9200+14125</f>
        <v>23325</v>
      </c>
      <c r="H6" s="1">
        <f t="shared" si="1"/>
        <v>15950</v>
      </c>
      <c r="I6" s="1">
        <f>0+9200+9190</f>
        <v>18390</v>
      </c>
      <c r="J6" s="1">
        <f t="shared" si="2"/>
        <v>15950</v>
      </c>
      <c r="K6" s="1">
        <f>0+9200+17325</f>
        <v>26525</v>
      </c>
      <c r="L6" s="1">
        <f t="shared" si="3"/>
        <v>19550</v>
      </c>
      <c r="M6" s="1">
        <f>0+9200+18900</f>
        <v>28100</v>
      </c>
      <c r="N6" s="1">
        <f t="shared" si="4"/>
        <v>19550</v>
      </c>
      <c r="O6" s="1">
        <f>0+9200+16025</f>
        <v>25225</v>
      </c>
      <c r="P6" s="1">
        <f t="shared" si="5"/>
        <v>19550</v>
      </c>
      <c r="Q6" s="1">
        <f>0+9200+15040</f>
        <v>24240</v>
      </c>
      <c r="R6" s="1">
        <f t="shared" si="6"/>
        <v>19550</v>
      </c>
      <c r="S6" s="1">
        <f>0+9200+22550</f>
        <v>31750</v>
      </c>
      <c r="T6" s="1">
        <f t="shared" si="7"/>
        <v>20450</v>
      </c>
    </row>
    <row r="7" spans="1:20" ht="18" customHeight="1">
      <c r="A7" s="2" t="s">
        <v>25</v>
      </c>
      <c r="B7" s="2" t="s">
        <v>26</v>
      </c>
      <c r="C7" s="2" t="s">
        <v>17</v>
      </c>
      <c r="D7" s="2" t="s">
        <v>27</v>
      </c>
      <c r="E7" s="2">
        <f>0+9200+11250</f>
        <v>20450</v>
      </c>
      <c r="F7" s="2">
        <f t="shared" si="0"/>
        <v>15950</v>
      </c>
      <c r="G7" s="5">
        <f>0+9200+14625</f>
        <v>23825</v>
      </c>
      <c r="H7" s="5">
        <f t="shared" si="1"/>
        <v>15950</v>
      </c>
      <c r="I7" s="2">
        <f>0+9200+9450</f>
        <v>18650</v>
      </c>
      <c r="J7" s="2">
        <f t="shared" si="2"/>
        <v>15950</v>
      </c>
      <c r="K7" s="5">
        <f>0+9200+17775</f>
        <v>26975</v>
      </c>
      <c r="L7" s="5">
        <f t="shared" si="3"/>
        <v>19550</v>
      </c>
      <c r="M7" s="2">
        <f>0+9200+19350</f>
        <v>28550</v>
      </c>
      <c r="N7" s="2">
        <f t="shared" si="4"/>
        <v>19550</v>
      </c>
      <c r="O7" s="5">
        <f>0+9200+16425</f>
        <v>25625</v>
      </c>
      <c r="P7" s="5">
        <f t="shared" si="5"/>
        <v>19550</v>
      </c>
      <c r="Q7" s="2">
        <f>0+9200+15300</f>
        <v>24500</v>
      </c>
      <c r="R7" s="2">
        <f t="shared" si="6"/>
        <v>19550</v>
      </c>
      <c r="S7" s="5">
        <f>0+9200+22950</f>
        <v>32150</v>
      </c>
      <c r="T7" s="5">
        <f t="shared" si="7"/>
        <v>20450</v>
      </c>
    </row>
    <row r="8" spans="1:20" ht="18" customHeight="1">
      <c r="A8" s="1" t="s">
        <v>28</v>
      </c>
      <c r="B8" s="1" t="s">
        <v>29</v>
      </c>
      <c r="C8" s="1" t="s">
        <v>17</v>
      </c>
      <c r="D8" s="1" t="s">
        <v>30</v>
      </c>
      <c r="E8" s="1">
        <f>0+9200+11250</f>
        <v>20450</v>
      </c>
      <c r="F8" s="1">
        <f t="shared" si="0"/>
        <v>15950</v>
      </c>
      <c r="G8" s="1">
        <f>0+9200+14625</f>
        <v>23825</v>
      </c>
      <c r="H8" s="1">
        <f t="shared" si="1"/>
        <v>15950</v>
      </c>
      <c r="I8" s="1">
        <f>0+9200+9450</f>
        <v>18650</v>
      </c>
      <c r="J8" s="1">
        <f t="shared" si="2"/>
        <v>15950</v>
      </c>
      <c r="K8" s="1">
        <f>0+9200+17775</f>
        <v>26975</v>
      </c>
      <c r="L8" s="1">
        <f t="shared" si="3"/>
        <v>19550</v>
      </c>
      <c r="M8" s="1">
        <f>0+9200+19350</f>
        <v>28550</v>
      </c>
      <c r="N8" s="1">
        <f t="shared" si="4"/>
        <v>19550</v>
      </c>
      <c r="O8" s="1">
        <f>0+9200+16425</f>
        <v>25625</v>
      </c>
      <c r="P8" s="1">
        <f t="shared" si="5"/>
        <v>19550</v>
      </c>
      <c r="Q8" s="1">
        <f>0+9200+15300</f>
        <v>24500</v>
      </c>
      <c r="R8" s="1">
        <f t="shared" si="6"/>
        <v>19550</v>
      </c>
      <c r="S8" s="1">
        <f>0+9200+22950</f>
        <v>32150</v>
      </c>
      <c r="T8" s="1">
        <f t="shared" si="7"/>
        <v>20450</v>
      </c>
    </row>
    <row r="9" spans="1:20" ht="18" customHeight="1">
      <c r="A9" s="2" t="s">
        <v>31</v>
      </c>
      <c r="B9" s="2" t="s">
        <v>32</v>
      </c>
      <c r="C9" s="2" t="s">
        <v>17</v>
      </c>
      <c r="D9" s="2" t="s">
        <v>33</v>
      </c>
      <c r="E9" s="2">
        <f>0+9200+12150</f>
        <v>21350</v>
      </c>
      <c r="F9" s="2">
        <f t="shared" si="0"/>
        <v>15950</v>
      </c>
      <c r="G9" s="5">
        <f>0+9200+15825</f>
        <v>25025</v>
      </c>
      <c r="H9" s="5">
        <f t="shared" si="1"/>
        <v>15950</v>
      </c>
      <c r="I9" s="2">
        <f>0+9200+10390</f>
        <v>19590</v>
      </c>
      <c r="J9" s="2">
        <f t="shared" si="2"/>
        <v>15950</v>
      </c>
      <c r="K9" s="5">
        <f>0+9200+18975</f>
        <v>28175</v>
      </c>
      <c r="L9" s="5">
        <f t="shared" si="3"/>
        <v>19550</v>
      </c>
      <c r="M9" s="2">
        <f>0+9200+20550</f>
        <v>29750</v>
      </c>
      <c r="N9" s="2">
        <f t="shared" si="4"/>
        <v>19550</v>
      </c>
      <c r="O9" s="5">
        <f>0+9200+17625</f>
        <v>26825</v>
      </c>
      <c r="P9" s="5">
        <f t="shared" si="5"/>
        <v>19550</v>
      </c>
      <c r="Q9" s="2">
        <f>0+9200+16100</f>
        <v>25300</v>
      </c>
      <c r="R9" s="2">
        <f t="shared" si="6"/>
        <v>19550</v>
      </c>
      <c r="S9" s="5">
        <f>0+9200+24750</f>
        <v>33950</v>
      </c>
      <c r="T9" s="5">
        <f t="shared" si="7"/>
        <v>20450</v>
      </c>
    </row>
    <row r="10" spans="1:20" ht="18" customHeight="1">
      <c r="A10" s="1" t="s">
        <v>34</v>
      </c>
      <c r="B10" s="1" t="s">
        <v>35</v>
      </c>
      <c r="C10" s="1" t="s">
        <v>17</v>
      </c>
      <c r="D10" s="1" t="s">
        <v>36</v>
      </c>
      <c r="E10" s="1">
        <f aca="true" t="shared" si="8" ref="E10:E20">0+9200+13275</f>
        <v>22475</v>
      </c>
      <c r="F10" s="1">
        <f t="shared" si="0"/>
        <v>15950</v>
      </c>
      <c r="G10" s="1">
        <f aca="true" t="shared" si="9" ref="G10:G20">0+9200+17325</f>
        <v>26525</v>
      </c>
      <c r="H10" s="1">
        <f t="shared" si="1"/>
        <v>15950</v>
      </c>
      <c r="I10" s="1">
        <f aca="true" t="shared" si="10" ref="I10:I20">0+9200+11565</f>
        <v>20765</v>
      </c>
      <c r="J10" s="1">
        <f t="shared" si="2"/>
        <v>15950</v>
      </c>
      <c r="K10" s="1">
        <f>0+9200+20475</f>
        <v>29675</v>
      </c>
      <c r="L10" s="1">
        <f t="shared" si="3"/>
        <v>19550</v>
      </c>
      <c r="M10" s="1">
        <f>0+9200+22050</f>
        <v>31250</v>
      </c>
      <c r="N10" s="1">
        <f t="shared" si="4"/>
        <v>19550</v>
      </c>
      <c r="O10" s="1">
        <f>0+9200+19125</f>
        <v>28325</v>
      </c>
      <c r="P10" s="1">
        <f t="shared" si="5"/>
        <v>19550</v>
      </c>
      <c r="Q10" s="1">
        <f>0+9200+17100</f>
        <v>26300</v>
      </c>
      <c r="R10" s="1">
        <f t="shared" si="6"/>
        <v>19550</v>
      </c>
      <c r="S10" s="1">
        <f>0+9200+27000</f>
        <v>36200</v>
      </c>
      <c r="T10" s="1">
        <f t="shared" si="7"/>
        <v>20450</v>
      </c>
    </row>
    <row r="11" spans="1:20" ht="18" customHeight="1">
      <c r="A11" s="2" t="s">
        <v>37</v>
      </c>
      <c r="B11" s="2" t="s">
        <v>38</v>
      </c>
      <c r="C11" s="2" t="s">
        <v>17</v>
      </c>
      <c r="D11" s="2" t="s">
        <v>39</v>
      </c>
      <c r="E11" s="2">
        <f t="shared" si="8"/>
        <v>22475</v>
      </c>
      <c r="F11" s="2">
        <f t="shared" si="0"/>
        <v>15950</v>
      </c>
      <c r="G11" s="5">
        <f t="shared" si="9"/>
        <v>26525</v>
      </c>
      <c r="H11" s="5">
        <f t="shared" si="1"/>
        <v>15950</v>
      </c>
      <c r="I11" s="2">
        <f t="shared" si="10"/>
        <v>20765</v>
      </c>
      <c r="J11" s="2">
        <f t="shared" si="2"/>
        <v>15950</v>
      </c>
      <c r="K11" s="5">
        <f>0+9200+20475</f>
        <v>29675</v>
      </c>
      <c r="L11" s="5">
        <f t="shared" si="3"/>
        <v>19550</v>
      </c>
      <c r="M11" s="2">
        <f>0+9200+22050</f>
        <v>31250</v>
      </c>
      <c r="N11" s="2">
        <f t="shared" si="4"/>
        <v>19550</v>
      </c>
      <c r="O11" s="5">
        <f>0+9200+19125</f>
        <v>28325</v>
      </c>
      <c r="P11" s="5">
        <f t="shared" si="5"/>
        <v>19550</v>
      </c>
      <c r="Q11" s="2">
        <f>0+9200+17100</f>
        <v>26300</v>
      </c>
      <c r="R11" s="2">
        <f t="shared" si="6"/>
        <v>19550</v>
      </c>
      <c r="S11" s="5">
        <f>0+9200+27000</f>
        <v>36200</v>
      </c>
      <c r="T11" s="5">
        <f t="shared" si="7"/>
        <v>20450</v>
      </c>
    </row>
    <row r="12" spans="1:20" ht="18" customHeight="1">
      <c r="A12" s="1" t="s">
        <v>40</v>
      </c>
      <c r="B12" s="1" t="s">
        <v>41</v>
      </c>
      <c r="C12" s="1" t="s">
        <v>17</v>
      </c>
      <c r="D12" s="1" t="s">
        <v>42</v>
      </c>
      <c r="E12" s="1">
        <f t="shared" si="8"/>
        <v>22475</v>
      </c>
      <c r="F12" s="1">
        <f t="shared" si="0"/>
        <v>15950</v>
      </c>
      <c r="G12" s="1">
        <f t="shared" si="9"/>
        <v>26525</v>
      </c>
      <c r="H12" s="1">
        <f t="shared" si="1"/>
        <v>15950</v>
      </c>
      <c r="I12" s="1">
        <f t="shared" si="10"/>
        <v>20765</v>
      </c>
      <c r="J12" s="1">
        <f t="shared" si="2"/>
        <v>15950</v>
      </c>
      <c r="K12" s="1">
        <f>0+9200+22475</f>
        <v>31675</v>
      </c>
      <c r="L12" s="1">
        <f t="shared" si="3"/>
        <v>19550</v>
      </c>
      <c r="M12" s="1">
        <f>0+9200+24150</f>
        <v>33350</v>
      </c>
      <c r="N12" s="1">
        <f t="shared" si="4"/>
        <v>19550</v>
      </c>
      <c r="O12" s="1">
        <f>0+9200+21325</f>
        <v>30525</v>
      </c>
      <c r="P12" s="1">
        <f t="shared" si="5"/>
        <v>19550</v>
      </c>
      <c r="Q12" s="1">
        <f>0+9200+18460</f>
        <v>27660</v>
      </c>
      <c r="R12" s="1">
        <f t="shared" si="6"/>
        <v>19550</v>
      </c>
      <c r="S12" s="1">
        <f>0+9200+28900</f>
        <v>38100</v>
      </c>
      <c r="T12" s="1">
        <f t="shared" si="7"/>
        <v>20450</v>
      </c>
    </row>
    <row r="13" spans="1:20" ht="18" customHeight="1">
      <c r="A13" s="2" t="s">
        <v>43</v>
      </c>
      <c r="B13" s="2" t="s">
        <v>44</v>
      </c>
      <c r="C13" s="2" t="s">
        <v>17</v>
      </c>
      <c r="D13" s="2" t="s">
        <v>45</v>
      </c>
      <c r="E13" s="2">
        <f t="shared" si="8"/>
        <v>22475</v>
      </c>
      <c r="F13" s="2">
        <f t="shared" si="0"/>
        <v>15950</v>
      </c>
      <c r="G13" s="5">
        <f t="shared" si="9"/>
        <v>26525</v>
      </c>
      <c r="H13" s="5">
        <f t="shared" si="1"/>
        <v>15950</v>
      </c>
      <c r="I13" s="2">
        <f t="shared" si="10"/>
        <v>20765</v>
      </c>
      <c r="J13" s="2">
        <f t="shared" si="2"/>
        <v>15950</v>
      </c>
      <c r="K13" s="5">
        <f>0+9200+24475</f>
        <v>33675</v>
      </c>
      <c r="L13" s="5">
        <f t="shared" si="3"/>
        <v>19550</v>
      </c>
      <c r="M13" s="2">
        <f>0+9200+26250</f>
        <v>35450</v>
      </c>
      <c r="N13" s="2">
        <f t="shared" si="4"/>
        <v>19550</v>
      </c>
      <c r="O13" s="5">
        <f>0+9200+23525</f>
        <v>32725</v>
      </c>
      <c r="P13" s="5">
        <f t="shared" si="5"/>
        <v>19550</v>
      </c>
      <c r="Q13" s="2">
        <f>0+9200+19820</f>
        <v>29020</v>
      </c>
      <c r="R13" s="2">
        <f t="shared" si="6"/>
        <v>19550</v>
      </c>
      <c r="S13" s="5">
        <f>0+9200+30800</f>
        <v>40000</v>
      </c>
      <c r="T13" s="5">
        <f t="shared" si="7"/>
        <v>20450</v>
      </c>
    </row>
    <row r="14" spans="1:20" ht="18" customHeight="1">
      <c r="A14" s="1" t="s">
        <v>46</v>
      </c>
      <c r="B14" s="1" t="s">
        <v>47</v>
      </c>
      <c r="C14" s="1" t="s">
        <v>17</v>
      </c>
      <c r="D14" s="1" t="s">
        <v>48</v>
      </c>
      <c r="E14" s="1">
        <f t="shared" si="8"/>
        <v>22475</v>
      </c>
      <c r="F14" s="1">
        <f t="shared" si="0"/>
        <v>15950</v>
      </c>
      <c r="G14" s="1">
        <f t="shared" si="9"/>
        <v>26525</v>
      </c>
      <c r="H14" s="1">
        <f t="shared" si="1"/>
        <v>15950</v>
      </c>
      <c r="I14" s="1">
        <f t="shared" si="10"/>
        <v>20765</v>
      </c>
      <c r="J14" s="1">
        <f t="shared" si="2"/>
        <v>15950</v>
      </c>
      <c r="K14" s="1">
        <f aca="true" t="shared" si="11" ref="K14:K20">0+9200+24975</f>
        <v>34175</v>
      </c>
      <c r="L14" s="1">
        <f t="shared" si="3"/>
        <v>19550</v>
      </c>
      <c r="M14" s="1">
        <f aca="true" t="shared" si="12" ref="M14:M20">0+9200+26775</f>
        <v>35975</v>
      </c>
      <c r="N14" s="1">
        <f t="shared" si="4"/>
        <v>19550</v>
      </c>
      <c r="O14" s="1">
        <f aca="true" t="shared" si="13" ref="O14:O20">0+9200+24075</f>
        <v>33275</v>
      </c>
      <c r="P14" s="1">
        <f t="shared" si="5"/>
        <v>19550</v>
      </c>
      <c r="Q14" s="1">
        <f aca="true" t="shared" si="14" ref="Q14:Q20">0+9200+20160</f>
        <v>29360</v>
      </c>
      <c r="R14" s="1">
        <f t="shared" si="6"/>
        <v>19550</v>
      </c>
      <c r="S14" s="1">
        <f aca="true" t="shared" si="15" ref="S14:S20">0+9200+31275</f>
        <v>40475</v>
      </c>
      <c r="T14" s="1">
        <f t="shared" si="7"/>
        <v>20450</v>
      </c>
    </row>
    <row r="15" spans="1:20" ht="18" customHeight="1">
      <c r="A15" s="2" t="s">
        <v>49</v>
      </c>
      <c r="B15" s="2" t="s">
        <v>50</v>
      </c>
      <c r="C15" s="2" t="s">
        <v>17</v>
      </c>
      <c r="D15" s="2" t="s">
        <v>51</v>
      </c>
      <c r="E15" s="2">
        <f t="shared" si="8"/>
        <v>22475</v>
      </c>
      <c r="F15" s="2">
        <f t="shared" si="0"/>
        <v>15950</v>
      </c>
      <c r="G15" s="5">
        <f t="shared" si="9"/>
        <v>26525</v>
      </c>
      <c r="H15" s="5">
        <f t="shared" si="1"/>
        <v>15950</v>
      </c>
      <c r="I15" s="2">
        <f t="shared" si="10"/>
        <v>20765</v>
      </c>
      <c r="J15" s="2">
        <f t="shared" si="2"/>
        <v>15950</v>
      </c>
      <c r="K15" s="5">
        <f t="shared" si="11"/>
        <v>34175</v>
      </c>
      <c r="L15" s="5">
        <f t="shared" si="3"/>
        <v>19550</v>
      </c>
      <c r="M15" s="2">
        <f t="shared" si="12"/>
        <v>35975</v>
      </c>
      <c r="N15" s="2">
        <f t="shared" si="4"/>
        <v>19550</v>
      </c>
      <c r="O15" s="5">
        <f t="shared" si="13"/>
        <v>33275</v>
      </c>
      <c r="P15" s="5">
        <f t="shared" si="5"/>
        <v>19550</v>
      </c>
      <c r="Q15" s="2">
        <f t="shared" si="14"/>
        <v>29360</v>
      </c>
      <c r="R15" s="2">
        <f t="shared" si="6"/>
        <v>19550</v>
      </c>
      <c r="S15" s="5">
        <f t="shared" si="15"/>
        <v>40475</v>
      </c>
      <c r="T15" s="5">
        <f t="shared" si="7"/>
        <v>20450</v>
      </c>
    </row>
    <row r="16" spans="1:20" ht="18" customHeight="1">
      <c r="A16" s="1" t="s">
        <v>52</v>
      </c>
      <c r="B16" s="1" t="s">
        <v>53</v>
      </c>
      <c r="C16" s="1" t="s">
        <v>17</v>
      </c>
      <c r="D16" s="1" t="s">
        <v>54</v>
      </c>
      <c r="E16" s="1">
        <f t="shared" si="8"/>
        <v>22475</v>
      </c>
      <c r="F16" s="1">
        <f t="shared" si="0"/>
        <v>15950</v>
      </c>
      <c r="G16" s="1">
        <f t="shared" si="9"/>
        <v>26525</v>
      </c>
      <c r="H16" s="1">
        <f t="shared" si="1"/>
        <v>15950</v>
      </c>
      <c r="I16" s="1">
        <f t="shared" si="10"/>
        <v>20765</v>
      </c>
      <c r="J16" s="1">
        <f t="shared" si="2"/>
        <v>15950</v>
      </c>
      <c r="K16" s="1">
        <f t="shared" si="11"/>
        <v>34175</v>
      </c>
      <c r="L16" s="1">
        <f t="shared" si="3"/>
        <v>19550</v>
      </c>
      <c r="M16" s="1">
        <f t="shared" si="12"/>
        <v>35975</v>
      </c>
      <c r="N16" s="1">
        <f t="shared" si="4"/>
        <v>19550</v>
      </c>
      <c r="O16" s="1">
        <f t="shared" si="13"/>
        <v>33275</v>
      </c>
      <c r="P16" s="1">
        <f t="shared" si="5"/>
        <v>19550</v>
      </c>
      <c r="Q16" s="1">
        <f t="shared" si="14"/>
        <v>29360</v>
      </c>
      <c r="R16" s="1">
        <f t="shared" si="6"/>
        <v>19550</v>
      </c>
      <c r="S16" s="1">
        <f t="shared" si="15"/>
        <v>40475</v>
      </c>
      <c r="T16" s="1">
        <f t="shared" si="7"/>
        <v>20450</v>
      </c>
    </row>
    <row r="17" spans="1:20" ht="18" customHeight="1">
      <c r="A17" s="2" t="s">
        <v>55</v>
      </c>
      <c r="B17" s="2" t="s">
        <v>56</v>
      </c>
      <c r="C17" s="2" t="s">
        <v>17</v>
      </c>
      <c r="D17" s="2" t="s">
        <v>57</v>
      </c>
      <c r="E17" s="2">
        <f t="shared" si="8"/>
        <v>22475</v>
      </c>
      <c r="F17" s="2">
        <f t="shared" si="0"/>
        <v>15950</v>
      </c>
      <c r="G17" s="5">
        <f t="shared" si="9"/>
        <v>26525</v>
      </c>
      <c r="H17" s="5">
        <f t="shared" si="1"/>
        <v>15950</v>
      </c>
      <c r="I17" s="2">
        <f t="shared" si="10"/>
        <v>20765</v>
      </c>
      <c r="J17" s="2">
        <f t="shared" si="2"/>
        <v>15950</v>
      </c>
      <c r="K17" s="5">
        <f t="shared" si="11"/>
        <v>34175</v>
      </c>
      <c r="L17" s="5">
        <f t="shared" si="3"/>
        <v>19550</v>
      </c>
      <c r="M17" s="2">
        <f t="shared" si="12"/>
        <v>35975</v>
      </c>
      <c r="N17" s="2">
        <f t="shared" si="4"/>
        <v>19550</v>
      </c>
      <c r="O17" s="5">
        <f t="shared" si="13"/>
        <v>33275</v>
      </c>
      <c r="P17" s="5">
        <f t="shared" si="5"/>
        <v>19550</v>
      </c>
      <c r="Q17" s="2">
        <f t="shared" si="14"/>
        <v>29360</v>
      </c>
      <c r="R17" s="2">
        <f t="shared" si="6"/>
        <v>19550</v>
      </c>
      <c r="S17" s="5">
        <f t="shared" si="15"/>
        <v>40475</v>
      </c>
      <c r="T17" s="5">
        <f t="shared" si="7"/>
        <v>20450</v>
      </c>
    </row>
    <row r="18" spans="1:20" ht="18" customHeight="1">
      <c r="A18" s="1" t="s">
        <v>58</v>
      </c>
      <c r="B18" s="1" t="s">
        <v>59</v>
      </c>
      <c r="C18" s="1" t="s">
        <v>17</v>
      </c>
      <c r="D18" s="1" t="s">
        <v>60</v>
      </c>
      <c r="E18" s="1">
        <f t="shared" si="8"/>
        <v>22475</v>
      </c>
      <c r="F18" s="1">
        <f t="shared" si="0"/>
        <v>15950</v>
      </c>
      <c r="G18" s="1">
        <f t="shared" si="9"/>
        <v>26525</v>
      </c>
      <c r="H18" s="1">
        <f t="shared" si="1"/>
        <v>15950</v>
      </c>
      <c r="I18" s="1">
        <f t="shared" si="10"/>
        <v>20765</v>
      </c>
      <c r="J18" s="1">
        <f t="shared" si="2"/>
        <v>15950</v>
      </c>
      <c r="K18" s="1">
        <f t="shared" si="11"/>
        <v>34175</v>
      </c>
      <c r="L18" s="1">
        <f t="shared" si="3"/>
        <v>19550</v>
      </c>
      <c r="M18" s="1">
        <f t="shared" si="12"/>
        <v>35975</v>
      </c>
      <c r="N18" s="1">
        <f t="shared" si="4"/>
        <v>19550</v>
      </c>
      <c r="O18" s="1">
        <f t="shared" si="13"/>
        <v>33275</v>
      </c>
      <c r="P18" s="1">
        <f t="shared" si="5"/>
        <v>19550</v>
      </c>
      <c r="Q18" s="1">
        <f t="shared" si="14"/>
        <v>29360</v>
      </c>
      <c r="R18" s="1">
        <f t="shared" si="6"/>
        <v>19550</v>
      </c>
      <c r="S18" s="1">
        <f t="shared" si="15"/>
        <v>40475</v>
      </c>
      <c r="T18" s="1">
        <f t="shared" si="7"/>
        <v>20450</v>
      </c>
    </row>
    <row r="19" spans="1:20" ht="18" customHeight="1">
      <c r="A19" s="2" t="s">
        <v>61</v>
      </c>
      <c r="B19" s="2" t="s">
        <v>62</v>
      </c>
      <c r="C19" s="2" t="s">
        <v>17</v>
      </c>
      <c r="D19" s="2" t="s">
        <v>63</v>
      </c>
      <c r="E19" s="2">
        <f t="shared" si="8"/>
        <v>22475</v>
      </c>
      <c r="F19" s="2">
        <f t="shared" si="0"/>
        <v>15950</v>
      </c>
      <c r="G19" s="5">
        <f t="shared" si="9"/>
        <v>26525</v>
      </c>
      <c r="H19" s="5">
        <f t="shared" si="1"/>
        <v>15950</v>
      </c>
      <c r="I19" s="2">
        <f t="shared" si="10"/>
        <v>20765</v>
      </c>
      <c r="J19" s="2">
        <f t="shared" si="2"/>
        <v>15950</v>
      </c>
      <c r="K19" s="5">
        <f t="shared" si="11"/>
        <v>34175</v>
      </c>
      <c r="L19" s="5">
        <f t="shared" si="3"/>
        <v>19550</v>
      </c>
      <c r="M19" s="2">
        <f t="shared" si="12"/>
        <v>35975</v>
      </c>
      <c r="N19" s="2">
        <f t="shared" si="4"/>
        <v>19550</v>
      </c>
      <c r="O19" s="5">
        <f t="shared" si="13"/>
        <v>33275</v>
      </c>
      <c r="P19" s="5">
        <f t="shared" si="5"/>
        <v>19550</v>
      </c>
      <c r="Q19" s="2">
        <f t="shared" si="14"/>
        <v>29360</v>
      </c>
      <c r="R19" s="2">
        <f t="shared" si="6"/>
        <v>19550</v>
      </c>
      <c r="S19" s="5">
        <f t="shared" si="15"/>
        <v>40475</v>
      </c>
      <c r="T19" s="5">
        <f t="shared" si="7"/>
        <v>20450</v>
      </c>
    </row>
    <row r="20" spans="1:20" ht="18" customHeight="1">
      <c r="A20" s="1" t="s">
        <v>64</v>
      </c>
      <c r="B20" s="1" t="s">
        <v>65</v>
      </c>
      <c r="C20" s="1" t="s">
        <v>17</v>
      </c>
      <c r="D20" s="1" t="s">
        <v>66</v>
      </c>
      <c r="E20" s="1">
        <f t="shared" si="8"/>
        <v>22475</v>
      </c>
      <c r="F20" s="1">
        <f t="shared" si="0"/>
        <v>15950</v>
      </c>
      <c r="G20" s="1">
        <f t="shared" si="9"/>
        <v>26525</v>
      </c>
      <c r="H20" s="1">
        <f t="shared" si="1"/>
        <v>15950</v>
      </c>
      <c r="I20" s="1">
        <f t="shared" si="10"/>
        <v>20765</v>
      </c>
      <c r="J20" s="1">
        <f t="shared" si="2"/>
        <v>15950</v>
      </c>
      <c r="K20" s="1">
        <f t="shared" si="11"/>
        <v>34175</v>
      </c>
      <c r="L20" s="1">
        <f t="shared" si="3"/>
        <v>19550</v>
      </c>
      <c r="M20" s="1">
        <f t="shared" si="12"/>
        <v>35975</v>
      </c>
      <c r="N20" s="1">
        <f t="shared" si="4"/>
        <v>19550</v>
      </c>
      <c r="O20" s="1">
        <f t="shared" si="13"/>
        <v>33275</v>
      </c>
      <c r="P20" s="1">
        <f t="shared" si="5"/>
        <v>19550</v>
      </c>
      <c r="Q20" s="1">
        <f t="shared" si="14"/>
        <v>29360</v>
      </c>
      <c r="R20" s="1">
        <f t="shared" si="6"/>
        <v>19550</v>
      </c>
      <c r="S20" s="1">
        <f t="shared" si="15"/>
        <v>40475</v>
      </c>
      <c r="T20" s="1">
        <f t="shared" si="7"/>
        <v>20450</v>
      </c>
    </row>
    <row r="21" spans="1:20" ht="18" customHeight="1">
      <c r="A21" s="2" t="s">
        <v>67</v>
      </c>
      <c r="B21" s="2" t="s">
        <v>68</v>
      </c>
      <c r="C21" s="2" t="s">
        <v>17</v>
      </c>
      <c r="D21" s="2" t="s">
        <v>69</v>
      </c>
      <c r="E21" s="2">
        <f>0+9200+12875</f>
        <v>22075</v>
      </c>
      <c r="F21" s="2">
        <f t="shared" si="0"/>
        <v>15950</v>
      </c>
      <c r="G21" s="5">
        <f>0+9200+16925</f>
        <v>26125</v>
      </c>
      <c r="H21" s="5">
        <f t="shared" si="1"/>
        <v>15950</v>
      </c>
      <c r="I21" s="2">
        <f>0+9200+11365</f>
        <v>20565</v>
      </c>
      <c r="J21" s="2">
        <f t="shared" si="2"/>
        <v>15950</v>
      </c>
      <c r="K21" s="5">
        <f>0+9200+23975</f>
        <v>33175</v>
      </c>
      <c r="L21" s="5">
        <f t="shared" si="3"/>
        <v>19550</v>
      </c>
      <c r="M21" s="2">
        <f>0+9200+25675</f>
        <v>34875</v>
      </c>
      <c r="N21" s="2">
        <f t="shared" si="4"/>
        <v>19550</v>
      </c>
      <c r="O21" s="5">
        <f>0+9200+22675</f>
        <v>31875</v>
      </c>
      <c r="P21" s="5">
        <f t="shared" si="5"/>
        <v>19550</v>
      </c>
      <c r="Q21" s="2">
        <f>0+9200+19480</f>
        <v>28680</v>
      </c>
      <c r="R21" s="2">
        <f t="shared" si="6"/>
        <v>19550</v>
      </c>
      <c r="S21" s="5">
        <f>0+9200+30275</f>
        <v>39475</v>
      </c>
      <c r="T21" s="5">
        <f t="shared" si="7"/>
        <v>20450</v>
      </c>
    </row>
    <row r="22" spans="1:20" ht="18" customHeight="1">
      <c r="A22" s="1" t="s">
        <v>70</v>
      </c>
      <c r="B22" s="1" t="s">
        <v>71</v>
      </c>
      <c r="C22" s="1" t="s">
        <v>17</v>
      </c>
      <c r="D22" s="1" t="s">
        <v>72</v>
      </c>
      <c r="E22" s="1">
        <f>0+9200+11875</f>
        <v>21075</v>
      </c>
      <c r="F22" s="1">
        <f t="shared" si="0"/>
        <v>15950</v>
      </c>
      <c r="G22" s="1">
        <f>0+9200+15925</f>
        <v>25125</v>
      </c>
      <c r="H22" s="1">
        <f t="shared" si="1"/>
        <v>15950</v>
      </c>
      <c r="I22" s="1">
        <f>0+9200+10865</f>
        <v>20065</v>
      </c>
      <c r="J22" s="1">
        <f t="shared" si="2"/>
        <v>15950</v>
      </c>
      <c r="K22" s="1">
        <f>0+9200+21475</f>
        <v>30675</v>
      </c>
      <c r="L22" s="1">
        <f t="shared" si="3"/>
        <v>19550</v>
      </c>
      <c r="M22" s="1">
        <f>0+9200+22925</f>
        <v>32125</v>
      </c>
      <c r="N22" s="1">
        <f t="shared" si="4"/>
        <v>19550</v>
      </c>
      <c r="O22" s="1">
        <f>0+9200+19175</f>
        <v>28375</v>
      </c>
      <c r="P22" s="1">
        <f t="shared" si="5"/>
        <v>19550</v>
      </c>
      <c r="Q22" s="1">
        <f>0+9200+17780</f>
        <v>26980</v>
      </c>
      <c r="R22" s="1">
        <f t="shared" si="6"/>
        <v>19550</v>
      </c>
      <c r="S22" s="1">
        <f>0+9200+27775</f>
        <v>36975</v>
      </c>
      <c r="T22" s="1">
        <f t="shared" si="7"/>
        <v>20450</v>
      </c>
    </row>
    <row r="23" spans="1:20" ht="18" customHeight="1">
      <c r="A23" s="2" t="s">
        <v>73</v>
      </c>
      <c r="B23" s="2" t="s">
        <v>71</v>
      </c>
      <c r="C23" s="2" t="s">
        <v>17</v>
      </c>
      <c r="D23" s="2" t="s">
        <v>72</v>
      </c>
      <c r="E23" s="2">
        <f>0+9200+11875</f>
        <v>21075</v>
      </c>
      <c r="F23" s="2">
        <f t="shared" si="0"/>
        <v>15950</v>
      </c>
      <c r="G23" s="5">
        <f>0+9200+15925</f>
        <v>25125</v>
      </c>
      <c r="H23" s="5">
        <f t="shared" si="1"/>
        <v>15950</v>
      </c>
      <c r="I23" s="2">
        <f>0+9200+10865</f>
        <v>20065</v>
      </c>
      <c r="J23" s="2">
        <f t="shared" si="2"/>
        <v>15950</v>
      </c>
      <c r="K23" s="5">
        <f>0+9200+21475</f>
        <v>30675</v>
      </c>
      <c r="L23" s="5">
        <f t="shared" si="3"/>
        <v>19550</v>
      </c>
      <c r="M23" s="2">
        <f>0+9200+22925</f>
        <v>32125</v>
      </c>
      <c r="N23" s="2">
        <f t="shared" si="4"/>
        <v>19550</v>
      </c>
      <c r="O23" s="5">
        <f>0+9200+19175</f>
        <v>28375</v>
      </c>
      <c r="P23" s="5">
        <f t="shared" si="5"/>
        <v>19550</v>
      </c>
      <c r="Q23" s="2">
        <f>0+9200+17780</f>
        <v>26980</v>
      </c>
      <c r="R23" s="2">
        <f t="shared" si="6"/>
        <v>19550</v>
      </c>
      <c r="S23" s="5">
        <f>0+9200+27775</f>
        <v>36975</v>
      </c>
      <c r="T23" s="5">
        <f t="shared" si="7"/>
        <v>20450</v>
      </c>
    </row>
    <row r="24" spans="1:20" ht="18" customHeight="1">
      <c r="A24" s="1" t="s">
        <v>74</v>
      </c>
      <c r="B24" s="1" t="s">
        <v>75</v>
      </c>
      <c r="C24" s="1" t="s">
        <v>17</v>
      </c>
      <c r="D24" s="1" t="s">
        <v>76</v>
      </c>
      <c r="E24" s="1">
        <f>0+9200+11475</f>
        <v>20675</v>
      </c>
      <c r="F24" s="1">
        <f t="shared" si="0"/>
        <v>15950</v>
      </c>
      <c r="G24" s="1">
        <f>0+9200+15525</f>
        <v>24725</v>
      </c>
      <c r="H24" s="1">
        <f t="shared" si="1"/>
        <v>15950</v>
      </c>
      <c r="I24" s="1">
        <f>0+9200+10665</f>
        <v>19865</v>
      </c>
      <c r="J24" s="1">
        <f t="shared" si="2"/>
        <v>15950</v>
      </c>
      <c r="K24" s="1">
        <f>0+9200+20475</f>
        <v>29675</v>
      </c>
      <c r="L24" s="1">
        <f t="shared" si="3"/>
        <v>19550</v>
      </c>
      <c r="M24" s="1">
        <f>0+9200+21825</f>
        <v>31025</v>
      </c>
      <c r="N24" s="1">
        <f t="shared" si="4"/>
        <v>19550</v>
      </c>
      <c r="O24" s="1">
        <f>0+9200+17775</f>
        <v>26975</v>
      </c>
      <c r="P24" s="1">
        <f t="shared" si="5"/>
        <v>19550</v>
      </c>
      <c r="Q24" s="1">
        <f>0+9200+17100</f>
        <v>26300</v>
      </c>
      <c r="R24" s="1">
        <f t="shared" si="6"/>
        <v>19550</v>
      </c>
      <c r="S24" s="1">
        <f>0+9200+26775</f>
        <v>35975</v>
      </c>
      <c r="T24" s="1">
        <f t="shared" si="7"/>
        <v>20450</v>
      </c>
    </row>
    <row r="25" spans="1:20" ht="18" customHeight="1">
      <c r="A25" s="2" t="s">
        <v>77</v>
      </c>
      <c r="B25" s="2" t="s">
        <v>78</v>
      </c>
      <c r="C25" s="2" t="s">
        <v>17</v>
      </c>
      <c r="D25" s="2" t="s">
        <v>79</v>
      </c>
      <c r="E25" s="2">
        <f>0+9200+11475</f>
        <v>20675</v>
      </c>
      <c r="F25" s="2">
        <f t="shared" si="0"/>
        <v>15950</v>
      </c>
      <c r="G25" s="5">
        <f>0+9200+15525</f>
        <v>24725</v>
      </c>
      <c r="H25" s="5">
        <f t="shared" si="1"/>
        <v>15950</v>
      </c>
      <c r="I25" s="2">
        <f>0+9200+10665</f>
        <v>19865</v>
      </c>
      <c r="J25" s="2">
        <f t="shared" si="2"/>
        <v>15950</v>
      </c>
      <c r="K25" s="5">
        <f>0+9200+20475</f>
        <v>29675</v>
      </c>
      <c r="L25" s="5">
        <f t="shared" si="3"/>
        <v>19550</v>
      </c>
      <c r="M25" s="2">
        <f>0+9200+21825</f>
        <v>31025</v>
      </c>
      <c r="N25" s="2">
        <f t="shared" si="4"/>
        <v>19550</v>
      </c>
      <c r="O25" s="5">
        <f>0+9200+17775</f>
        <v>26975</v>
      </c>
      <c r="P25" s="5">
        <f t="shared" si="5"/>
        <v>19550</v>
      </c>
      <c r="Q25" s="2">
        <f>0+9200+17100</f>
        <v>26300</v>
      </c>
      <c r="R25" s="2">
        <f t="shared" si="6"/>
        <v>19550</v>
      </c>
      <c r="S25" s="5">
        <f>0+9200+26775</f>
        <v>35975</v>
      </c>
      <c r="T25" s="5">
        <f t="shared" si="7"/>
        <v>20450</v>
      </c>
    </row>
    <row r="26" spans="1:20" ht="18" customHeight="1">
      <c r="A26" s="1" t="s">
        <v>80</v>
      </c>
      <c r="B26" s="1" t="s">
        <v>81</v>
      </c>
      <c r="C26" s="1" t="s">
        <v>17</v>
      </c>
      <c r="D26" s="1" t="s">
        <v>82</v>
      </c>
      <c r="E26" s="1">
        <f>0+9200+11475</f>
        <v>20675</v>
      </c>
      <c r="F26" s="1">
        <f t="shared" si="0"/>
        <v>15950</v>
      </c>
      <c r="G26" s="1">
        <f>0+9200+14275</f>
        <v>23475</v>
      </c>
      <c r="H26" s="1">
        <f t="shared" si="1"/>
        <v>15950</v>
      </c>
      <c r="I26" s="1">
        <f>0+9200+9690</f>
        <v>18890</v>
      </c>
      <c r="J26" s="1">
        <f t="shared" si="2"/>
        <v>15950</v>
      </c>
      <c r="K26" s="1">
        <f>0+9200+17975</f>
        <v>27175</v>
      </c>
      <c r="L26" s="1">
        <f t="shared" si="3"/>
        <v>19550</v>
      </c>
      <c r="M26" s="1">
        <f>0+9200+19325</f>
        <v>28525</v>
      </c>
      <c r="N26" s="1">
        <f t="shared" si="4"/>
        <v>19550</v>
      </c>
      <c r="O26" s="1">
        <f>0+9200+16025</f>
        <v>25225</v>
      </c>
      <c r="P26" s="1">
        <f t="shared" si="5"/>
        <v>19550</v>
      </c>
      <c r="Q26" s="1">
        <f>0+9200+15100</f>
        <v>24300</v>
      </c>
      <c r="R26" s="1">
        <f t="shared" si="6"/>
        <v>19550</v>
      </c>
      <c r="S26" s="1">
        <f>0+9200+23150</f>
        <v>32350</v>
      </c>
      <c r="T26" s="1">
        <f t="shared" si="7"/>
        <v>20450</v>
      </c>
    </row>
    <row r="27" spans="1:20" ht="18" customHeight="1">
      <c r="A27" s="2" t="s">
        <v>83</v>
      </c>
      <c r="B27" s="2" t="s">
        <v>84</v>
      </c>
      <c r="C27" s="2" t="s">
        <v>17</v>
      </c>
      <c r="D27" s="2" t="s">
        <v>85</v>
      </c>
      <c r="E27" s="2">
        <f>0+9200+11475</f>
        <v>20675</v>
      </c>
      <c r="F27" s="2">
        <f t="shared" si="0"/>
        <v>15950</v>
      </c>
      <c r="G27" s="5">
        <f>0+9200+13275</f>
        <v>22475</v>
      </c>
      <c r="H27" s="5">
        <f t="shared" si="1"/>
        <v>15950</v>
      </c>
      <c r="I27" s="2">
        <f>0+9200+8910</f>
        <v>18110</v>
      </c>
      <c r="J27" s="2">
        <f t="shared" si="2"/>
        <v>15950</v>
      </c>
      <c r="K27" s="5">
        <f>0+9200+15975</f>
        <v>25175</v>
      </c>
      <c r="L27" s="5">
        <f t="shared" si="3"/>
        <v>19550</v>
      </c>
      <c r="M27" s="2">
        <f>0+9200+17325</f>
        <v>26525</v>
      </c>
      <c r="N27" s="2">
        <f t="shared" si="4"/>
        <v>19550</v>
      </c>
      <c r="O27" s="5">
        <f>0+9200+14625</f>
        <v>23825</v>
      </c>
      <c r="P27" s="5">
        <f t="shared" si="5"/>
        <v>19550</v>
      </c>
      <c r="Q27" s="2">
        <f>0+9200+13500</f>
        <v>22700</v>
      </c>
      <c r="R27" s="2">
        <f t="shared" si="6"/>
        <v>19550</v>
      </c>
      <c r="S27" s="5">
        <f>0+9200+20250</f>
        <v>29450</v>
      </c>
      <c r="T27" s="5">
        <f t="shared" si="7"/>
        <v>20450</v>
      </c>
    </row>
    <row r="28" spans="1:20" ht="18" customHeight="1">
      <c r="A28" s="1" t="s">
        <v>86</v>
      </c>
      <c r="B28" s="1" t="s">
        <v>87</v>
      </c>
      <c r="C28" s="1" t="s">
        <v>17</v>
      </c>
      <c r="D28" s="1" t="s">
        <v>88</v>
      </c>
      <c r="E28" s="1">
        <f>0+9200+11475</f>
        <v>20675</v>
      </c>
      <c r="F28" s="1">
        <f t="shared" si="0"/>
        <v>15950</v>
      </c>
      <c r="G28" s="1">
        <f>0+9200+13275</f>
        <v>22475</v>
      </c>
      <c r="H28" s="1">
        <f t="shared" si="1"/>
        <v>15950</v>
      </c>
      <c r="I28" s="1">
        <f>0+9200+8910</f>
        <v>18110</v>
      </c>
      <c r="J28" s="1">
        <f t="shared" si="2"/>
        <v>15950</v>
      </c>
      <c r="K28" s="1">
        <f>0+9200+15975</f>
        <v>25175</v>
      </c>
      <c r="L28" s="1">
        <f t="shared" si="3"/>
        <v>19550</v>
      </c>
      <c r="M28" s="1">
        <f>0+9200+17325</f>
        <v>26525</v>
      </c>
      <c r="N28" s="1">
        <f t="shared" si="4"/>
        <v>19550</v>
      </c>
      <c r="O28" s="1">
        <f>0+9200+14625</f>
        <v>23825</v>
      </c>
      <c r="P28" s="1">
        <f t="shared" si="5"/>
        <v>19550</v>
      </c>
      <c r="Q28" s="1">
        <f>0+9200+13500</f>
        <v>22700</v>
      </c>
      <c r="R28" s="1">
        <f t="shared" si="6"/>
        <v>19550</v>
      </c>
      <c r="S28" s="1">
        <f>0+9200+20250</f>
        <v>29450</v>
      </c>
      <c r="T28" s="1">
        <f t="shared" si="7"/>
        <v>20450</v>
      </c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 selectLockedCells="1" selectUnlockedCells="1"/>
  <mergeCells count="13">
    <mergeCell ref="A1:T1"/>
    <mergeCell ref="I2:J2"/>
    <mergeCell ref="K2:L2"/>
    <mergeCell ref="M2:N2"/>
    <mergeCell ref="O2:P2"/>
    <mergeCell ref="Q2:R2"/>
    <mergeCell ref="S2:T2"/>
    <mergeCell ref="A2:A3"/>
    <mergeCell ref="B2:B3"/>
    <mergeCell ref="C2:C3"/>
    <mergeCell ref="D2:D3"/>
    <mergeCell ref="E2:F2"/>
    <mergeCell ref="G2:H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2019-04-13T16:19:17Z</dcterms:modified>
  <cp:category/>
  <cp:version/>
  <cp:contentType/>
  <cp:contentStatus/>
</cp:coreProperties>
</file>