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<sst xmlns="http://schemas.openxmlformats.org/spreadsheetml/2006/main" count="203" uniqueCount="127">
  <si>
    <t>Гривальди, гостевой дом (Республика Крым, г. Судак, микрорайон Юго-Западный, 79)</t>
  </si>
  <si>
    <t>Отправление</t>
  </si>
  <si>
    <t>Дни отдыха</t>
  </si>
  <si>
    <t>дней/ночей на отдыхе</t>
  </si>
  <si>
    <t>Прибытие</t>
  </si>
  <si>
    <t>2-х местный "Люкс"</t>
  </si>
  <si>
    <t>3-х местный "Люкс"</t>
  </si>
  <si>
    <t>4-х местный "Люкс"</t>
  </si>
  <si>
    <t>2-х комнатный 4-х местный "Семейный Люкс"</t>
  </si>
  <si>
    <t>2-х комнатный 4-х местный "Люкс"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</si>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</sst>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0+13500+6000</f>
        <v>19500</v>
      </c>
      <c r="F4" s="1">
        <f>0+13500+4672</f>
        <v>18172</v>
      </c>
      <c r="G4" s="1">
        <f>0+13500+4000</f>
        <v>17500</v>
      </c>
      <c r="H4" s="1">
        <f>0+13500+5280</f>
        <v>18780</v>
      </c>
      <c r="I4" s="1">
        <f>0+13500+6280</f>
        <v>19780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>0+13500+6750</f>
        <v>20250</v>
      </c>
      <c r="F5" s="5">
        <f>0+13500+5256</f>
        <v>18756</v>
      </c>
      <c r="G5" s="2">
        <f>0+13500+4500</f>
        <v>18000</v>
      </c>
      <c r="H5" s="5">
        <f>0+13500+5940</f>
        <v>19440</v>
      </c>
      <c r="I5" s="2">
        <f>0+13500+7065</f>
        <v>20565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>0+13500+6940</f>
        <v>20440</v>
      </c>
      <c r="F6" s="1">
        <f>0+13500+5382</f>
        <v>18882</v>
      </c>
      <c r="G6" s="1">
        <f>0+13500+4595</f>
        <v>18095</v>
      </c>
      <c r="H6" s="1">
        <f>0+13500+6095</f>
        <v>19595</v>
      </c>
      <c r="I6" s="1">
        <f>0+13500+7155</f>
        <v>20655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>0+13500+7320</f>
        <v>20820</v>
      </c>
      <c r="F7" s="5">
        <f>0+13500+5634</f>
        <v>19134</v>
      </c>
      <c r="G7" s="2">
        <f>0+13500+4785</f>
        <v>18285</v>
      </c>
      <c r="H7" s="5">
        <f>0+13500+6405</f>
        <v>19905</v>
      </c>
      <c r="I7" s="2">
        <f>0+13500+7335</f>
        <v>20835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>0+13500+7700</f>
        <v>21200</v>
      </c>
      <c r="F8" s="1">
        <f>0+13500+5886</f>
        <v>19386</v>
      </c>
      <c r="G8" s="1">
        <f>0+13500+4975</f>
        <v>18475</v>
      </c>
      <c r="H8" s="1">
        <f>0+13500+6715</f>
        <v>20215</v>
      </c>
      <c r="I8" s="1">
        <f>0+13500+7515</f>
        <v>21015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>0+13500+8270</f>
        <v>21770</v>
      </c>
      <c r="F9" s="5">
        <f>0+13500+6264</f>
        <v>19764</v>
      </c>
      <c r="G9" s="2">
        <f>0+13500+5260</f>
        <v>18760</v>
      </c>
      <c r="H9" s="5">
        <f>0+13500+7180</f>
        <v>20680</v>
      </c>
      <c r="I9" s="2">
        <f>0+13500+7785</f>
        <v>21285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>0+13500+8460</f>
        <v>21960</v>
      </c>
      <c r="F10" s="1">
        <f>0+13500+6390</f>
        <v>19890</v>
      </c>
      <c r="G10" s="1">
        <f>0+13500+5355</f>
        <v>18855</v>
      </c>
      <c r="H10" s="1">
        <f>0+13500+7335</f>
        <v>20835</v>
      </c>
      <c r="I10" s="1">
        <f>0+13500+7875</f>
        <v>21375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>0+13500+8460</f>
        <v>21960</v>
      </c>
      <c r="F11" s="5">
        <f>0+13500+6390</f>
        <v>19890</v>
      </c>
      <c r="G11" s="2">
        <f>0+13500+5355</f>
        <v>18855</v>
      </c>
      <c r="H11" s="5">
        <f>0+13500+7335</f>
        <v>20835</v>
      </c>
      <c r="I11" s="2">
        <f>0+13500+7875</f>
        <v>21375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>0+13500+8460</f>
        <v>21960</v>
      </c>
      <c r="F12" s="1">
        <f>0+13500+6390</f>
        <v>19890</v>
      </c>
      <c r="G12" s="1">
        <f>0+13500+5355</f>
        <v>18855</v>
      </c>
      <c r="H12" s="1">
        <f>0+13500+7335</f>
        <v>20835</v>
      </c>
      <c r="I12" s="1">
        <f>0+13500+7875</f>
        <v>21375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>0+13500+8645</f>
        <v>22145</v>
      </c>
      <c r="F13" s="5">
        <f>0+13500+6520</f>
        <v>20020</v>
      </c>
      <c r="G13" s="2">
        <f>0+13500+5450</f>
        <v>18950</v>
      </c>
      <c r="H13" s="5">
        <f>0+13500+7490</f>
        <v>20990</v>
      </c>
      <c r="I13" s="2">
        <f>0+13500+8000</f>
        <v>21500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>0+13500+9015</f>
        <v>22515</v>
      </c>
      <c r="F14" s="1">
        <f>0+13500+6780</f>
        <v>20280</v>
      </c>
      <c r="G14" s="1">
        <f>0+13500+5640</f>
        <v>19140</v>
      </c>
      <c r="H14" s="1">
        <f>0+13500+7800</f>
        <v>21300</v>
      </c>
      <c r="I14" s="1">
        <f>0+13500+8250</f>
        <v>21750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>0+13500+9385</f>
        <v>22885</v>
      </c>
      <c r="F15" s="5">
        <f>0+13500+7040</f>
        <v>20540</v>
      </c>
      <c r="G15" s="2">
        <f>0+13500+5830</f>
        <v>19330</v>
      </c>
      <c r="H15" s="5">
        <f>0+13500+8110</f>
        <v>21610</v>
      </c>
      <c r="I15" s="2">
        <f>0+13500+8500</f>
        <v>22000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>0+13500+9755</f>
        <v>23255</v>
      </c>
      <c r="F16" s="1">
        <f>0+13500+7300</f>
        <v>20800</v>
      </c>
      <c r="G16" s="1">
        <f>0+13500+6020</f>
        <v>19520</v>
      </c>
      <c r="H16" s="1">
        <f>0+13500+8420</f>
        <v>21920</v>
      </c>
      <c r="I16" s="1">
        <f>0+13500+8750</f>
        <v>22250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>0+13500+10125</f>
        <v>23625</v>
      </c>
      <c r="F17" s="5">
        <f>0+13500+7560</f>
        <v>21060</v>
      </c>
      <c r="G17" s="2">
        <f>0+13500+6210</f>
        <v>19710</v>
      </c>
      <c r="H17" s="5">
        <f>0+13500+8730</f>
        <v>22230</v>
      </c>
      <c r="I17" s="2">
        <f>0+13500+9000</f>
        <v>22500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>0+13500+10125</f>
        <v>23625</v>
      </c>
      <c r="F18" s="1">
        <f>0+13500+7560</f>
        <v>21060</v>
      </c>
      <c r="G18" s="1">
        <f>0+13500+6210</f>
        <v>19710</v>
      </c>
      <c r="H18" s="1">
        <f>0+13500+8730</f>
        <v>22230</v>
      </c>
      <c r="I18" s="1">
        <f>0+13500+9000</f>
        <v>22500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>0+13500+10125</f>
        <v>23625</v>
      </c>
      <c r="F19" s="5">
        <f>0+13500+7560</f>
        <v>21060</v>
      </c>
      <c r="G19" s="2">
        <f>0+13500+6210</f>
        <v>19710</v>
      </c>
      <c r="H19" s="5">
        <f>0+13500+8730</f>
        <v>22230</v>
      </c>
      <c r="I19" s="2">
        <f>0+13500+9000</f>
        <v>22500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>0+13500+10625</f>
        <v>24125</v>
      </c>
      <c r="F20" s="1">
        <f>0+13500+7880</f>
        <v>21380</v>
      </c>
      <c r="G20" s="1">
        <f>0+13500+6460</f>
        <v>19960</v>
      </c>
      <c r="H20" s="1">
        <f>0+13500+8480</f>
        <v>21980</v>
      </c>
      <c r="I20" s="1">
        <f>0+13500+9200</f>
        <v>22700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>0+13500+11375</f>
        <v>24875</v>
      </c>
      <c r="F21" s="5">
        <f>0+13500+8360</f>
        <v>21860</v>
      </c>
      <c r="G21" s="2">
        <f>0+13500+6835</f>
        <v>20335</v>
      </c>
      <c r="H21" s="5">
        <f>0+13500+8105</f>
        <v>21605</v>
      </c>
      <c r="I21" s="2">
        <f>0+13500+9500</f>
        <v>23000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>0+13500+11875</f>
        <v>25375</v>
      </c>
      <c r="F22" s="1">
        <f>0+13500+8680</f>
        <v>22180</v>
      </c>
      <c r="G22" s="1">
        <f>0+13500+7085</f>
        <v>20585</v>
      </c>
      <c r="H22" s="1">
        <f>0+13500+7855</f>
        <v>21355</v>
      </c>
      <c r="I22" s="1">
        <f>0+13500+9700</f>
        <v>23200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 aca="true" t="shared" si="0" ref="E23:E37">0+13500+12375</f>
        <v>25875</v>
      </c>
      <c r="F23" s="5">
        <f aca="true" t="shared" si="1" ref="F23:F37">0+13500+9000</f>
        <v>22500</v>
      </c>
      <c r="G23" s="2">
        <f aca="true" t="shared" si="2" ref="G23:G37">0+13500+7335</f>
        <v>20835</v>
      </c>
      <c r="H23" s="5">
        <f aca="true" t="shared" si="3" ref="H23:H37">0+13500+7605</f>
        <v>21105</v>
      </c>
      <c r="I23" s="2">
        <f aca="true" t="shared" si="4" ref="I23:I37">0+13500+9900</f>
        <v>23400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t="shared" si="0"/>
        <v>25875</v>
      </c>
      <c r="F24" s="1">
        <f t="shared" si="1"/>
        <v>22500</v>
      </c>
      <c r="G24" s="1">
        <f t="shared" si="2"/>
        <v>20835</v>
      </c>
      <c r="H24" s="1">
        <f t="shared" si="3"/>
        <v>21105</v>
      </c>
      <c r="I24" s="1">
        <f t="shared" si="4"/>
        <v>23400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66</v>
      </c>
      <c r="E25" s="2">
        <f t="shared" si="0"/>
        <v>25875</v>
      </c>
      <c r="F25" s="5">
        <f t="shared" si="1"/>
        <v>22500</v>
      </c>
      <c r="G25" s="2">
        <f t="shared" si="2"/>
        <v>20835</v>
      </c>
      <c r="H25" s="5">
        <f t="shared" si="3"/>
        <v>21105</v>
      </c>
      <c r="I25" s="2">
        <f t="shared" si="4"/>
        <v>23400</v>
      </c>
    </row>
    <row r="26" spans="1:9" ht="18" customHeight="1">
      <c r="A26" s="1" t="s">
        <v>57</v>
      </c>
      <c r="B26" s="1" t="s">
        <v>67</v>
      </c>
      <c r="C26" s="1" t="s">
        <v>17</v>
      </c>
      <c r="D26" s="1" t="s">
        <v>68</v>
      </c>
      <c r="E26" s="1">
        <f t="shared" si="0"/>
        <v>25875</v>
      </c>
      <c r="F26" s="1">
        <f t="shared" si="1"/>
        <v>22500</v>
      </c>
      <c r="G26" s="1">
        <f t="shared" si="2"/>
        <v>20835</v>
      </c>
      <c r="H26" s="1">
        <f t="shared" si="3"/>
        <v>21105</v>
      </c>
      <c r="I26" s="1">
        <f t="shared" si="4"/>
        <v>23400</v>
      </c>
    </row>
    <row r="27" spans="1:9" ht="18" customHeight="1">
      <c r="A27" s="2" t="s">
        <v>59</v>
      </c>
      <c r="B27" s="2" t="s">
        <v>69</v>
      </c>
      <c r="C27" s="2" t="s">
        <v>17</v>
      </c>
      <c r="D27" s="2" t="s">
        <v>70</v>
      </c>
      <c r="E27" s="2">
        <f t="shared" si="0"/>
        <v>25875</v>
      </c>
      <c r="F27" s="5">
        <f t="shared" si="1"/>
        <v>22500</v>
      </c>
      <c r="G27" s="2">
        <f t="shared" si="2"/>
        <v>20835</v>
      </c>
      <c r="H27" s="5">
        <f t="shared" si="3"/>
        <v>21105</v>
      </c>
      <c r="I27" s="2">
        <f t="shared" si="4"/>
        <v>23400</v>
      </c>
    </row>
    <row r="28" spans="1:9" ht="18" customHeight="1">
      <c r="A28" s="1" t="s">
        <v>61</v>
      </c>
      <c r="B28" s="1" t="s">
        <v>71</v>
      </c>
      <c r="C28" s="1" t="s">
        <v>17</v>
      </c>
      <c r="D28" s="1" t="s">
        <v>72</v>
      </c>
      <c r="E28" s="1">
        <f t="shared" si="0"/>
        <v>25875</v>
      </c>
      <c r="F28" s="1">
        <f t="shared" si="1"/>
        <v>22500</v>
      </c>
      <c r="G28" s="1">
        <f t="shared" si="2"/>
        <v>20835</v>
      </c>
      <c r="H28" s="1">
        <f t="shared" si="3"/>
        <v>21105</v>
      </c>
      <c r="I28" s="1">
        <f t="shared" si="4"/>
        <v>23400</v>
      </c>
    </row>
    <row r="29" spans="1:9" ht="18" customHeight="1">
      <c r="A29" s="2" t="s">
        <v>73</v>
      </c>
      <c r="B29" s="2" t="s">
        <v>74</v>
      </c>
      <c r="C29" s="2" t="s">
        <v>17</v>
      </c>
      <c r="D29" s="2" t="s">
        <v>75</v>
      </c>
      <c r="E29" s="2">
        <f t="shared" si="0"/>
        <v>25875</v>
      </c>
      <c r="F29" s="5">
        <f t="shared" si="1"/>
        <v>22500</v>
      </c>
      <c r="G29" s="2">
        <f t="shared" si="2"/>
        <v>20835</v>
      </c>
      <c r="H29" s="5">
        <f t="shared" si="3"/>
        <v>21105</v>
      </c>
      <c r="I29" s="2">
        <f t="shared" si="4"/>
        <v>23400</v>
      </c>
    </row>
    <row r="30" spans="1:9" ht="18" customHeight="1">
      <c r="A30" s="1" t="s">
        <v>66</v>
      </c>
      <c r="B30" s="1" t="s">
        <v>76</v>
      </c>
      <c r="C30" s="1" t="s">
        <v>17</v>
      </c>
      <c r="D30" s="1" t="s">
        <v>77</v>
      </c>
      <c r="E30" s="1">
        <f t="shared" si="0"/>
        <v>25875</v>
      </c>
      <c r="F30" s="1">
        <f t="shared" si="1"/>
        <v>22500</v>
      </c>
      <c r="G30" s="1">
        <f t="shared" si="2"/>
        <v>20835</v>
      </c>
      <c r="H30" s="1">
        <f t="shared" si="3"/>
        <v>21105</v>
      </c>
      <c r="I30" s="1">
        <f t="shared" si="4"/>
        <v>23400</v>
      </c>
    </row>
    <row r="31" spans="1:9" ht="18" customHeight="1">
      <c r="A31" s="2" t="s">
        <v>68</v>
      </c>
      <c r="B31" s="2" t="s">
        <v>78</v>
      </c>
      <c r="C31" s="2" t="s">
        <v>17</v>
      </c>
      <c r="D31" s="2" t="s">
        <v>79</v>
      </c>
      <c r="E31" s="2">
        <f t="shared" si="0"/>
        <v>25875</v>
      </c>
      <c r="F31" s="5">
        <f t="shared" si="1"/>
        <v>22500</v>
      </c>
      <c r="G31" s="2">
        <f t="shared" si="2"/>
        <v>20835</v>
      </c>
      <c r="H31" s="5">
        <f t="shared" si="3"/>
        <v>21105</v>
      </c>
      <c r="I31" s="2">
        <f t="shared" si="4"/>
        <v>23400</v>
      </c>
    </row>
    <row r="32" spans="1:9" ht="18" customHeight="1">
      <c r="A32" s="1" t="s">
        <v>70</v>
      </c>
      <c r="B32" s="1" t="s">
        <v>80</v>
      </c>
      <c r="C32" s="1" t="s">
        <v>17</v>
      </c>
      <c r="D32" s="1" t="s">
        <v>81</v>
      </c>
      <c r="E32" s="1">
        <f t="shared" si="0"/>
        <v>25875</v>
      </c>
      <c r="F32" s="1">
        <f t="shared" si="1"/>
        <v>22500</v>
      </c>
      <c r="G32" s="1">
        <f t="shared" si="2"/>
        <v>20835</v>
      </c>
      <c r="H32" s="1">
        <f t="shared" si="3"/>
        <v>21105</v>
      </c>
      <c r="I32" s="1">
        <f t="shared" si="4"/>
        <v>23400</v>
      </c>
    </row>
    <row r="33" spans="1:9" ht="18" customHeight="1">
      <c r="A33" s="2" t="s">
        <v>82</v>
      </c>
      <c r="B33" s="2" t="s">
        <v>83</v>
      </c>
      <c r="C33" s="2" t="s">
        <v>17</v>
      </c>
      <c r="D33" s="2" t="s">
        <v>84</v>
      </c>
      <c r="E33" s="2">
        <f t="shared" si="0"/>
        <v>25875</v>
      </c>
      <c r="F33" s="5">
        <f t="shared" si="1"/>
        <v>22500</v>
      </c>
      <c r="G33" s="2">
        <f t="shared" si="2"/>
        <v>20835</v>
      </c>
      <c r="H33" s="5">
        <f t="shared" si="3"/>
        <v>21105</v>
      </c>
      <c r="I33" s="2">
        <f t="shared" si="4"/>
        <v>23400</v>
      </c>
    </row>
    <row r="34" spans="1:9" ht="18" customHeight="1">
      <c r="A34" s="1" t="s">
        <v>75</v>
      </c>
      <c r="B34" s="1" t="s">
        <v>85</v>
      </c>
      <c r="C34" s="1" t="s">
        <v>17</v>
      </c>
      <c r="D34" s="1" t="s">
        <v>86</v>
      </c>
      <c r="E34" s="1">
        <f t="shared" si="0"/>
        <v>25875</v>
      </c>
      <c r="F34" s="1">
        <f t="shared" si="1"/>
        <v>22500</v>
      </c>
      <c r="G34" s="1">
        <f t="shared" si="2"/>
        <v>20835</v>
      </c>
      <c r="H34" s="1">
        <f t="shared" si="3"/>
        <v>21105</v>
      </c>
      <c r="I34" s="1">
        <f t="shared" si="4"/>
        <v>23400</v>
      </c>
    </row>
    <row r="35" spans="1:9" ht="18" customHeight="1">
      <c r="A35" s="2" t="s">
        <v>77</v>
      </c>
      <c r="B35" s="2" t="s">
        <v>87</v>
      </c>
      <c r="C35" s="2" t="s">
        <v>17</v>
      </c>
      <c r="D35" s="2" t="s">
        <v>88</v>
      </c>
      <c r="E35" s="2">
        <f t="shared" si="0"/>
        <v>25875</v>
      </c>
      <c r="F35" s="5">
        <f t="shared" si="1"/>
        <v>22500</v>
      </c>
      <c r="G35" s="2">
        <f t="shared" si="2"/>
        <v>20835</v>
      </c>
      <c r="H35" s="5">
        <f t="shared" si="3"/>
        <v>21105</v>
      </c>
      <c r="I35" s="2">
        <f t="shared" si="4"/>
        <v>23400</v>
      </c>
    </row>
    <row r="36" spans="1:9" ht="18" customHeight="1">
      <c r="A36" s="1" t="s">
        <v>79</v>
      </c>
      <c r="B36" s="1" t="s">
        <v>89</v>
      </c>
      <c r="C36" s="1" t="s">
        <v>17</v>
      </c>
      <c r="D36" s="1" t="s">
        <v>90</v>
      </c>
      <c r="E36" s="1">
        <f t="shared" si="0"/>
        <v>25875</v>
      </c>
      <c r="F36" s="1">
        <f t="shared" si="1"/>
        <v>22500</v>
      </c>
      <c r="G36" s="1">
        <f t="shared" si="2"/>
        <v>20835</v>
      </c>
      <c r="H36" s="1">
        <f t="shared" si="3"/>
        <v>21105</v>
      </c>
      <c r="I36" s="1">
        <f t="shared" si="4"/>
        <v>23400</v>
      </c>
    </row>
    <row r="37" spans="1:9" ht="18" customHeight="1">
      <c r="A37" s="2" t="s">
        <v>91</v>
      </c>
      <c r="B37" s="2" t="s">
        <v>92</v>
      </c>
      <c r="C37" s="2" t="s">
        <v>17</v>
      </c>
      <c r="D37" s="2" t="s">
        <v>93</v>
      </c>
      <c r="E37" s="2">
        <f t="shared" si="0"/>
        <v>25875</v>
      </c>
      <c r="F37" s="5">
        <f t="shared" si="1"/>
        <v>22500</v>
      </c>
      <c r="G37" s="2">
        <f t="shared" si="2"/>
        <v>20835</v>
      </c>
      <c r="H37" s="5">
        <f t="shared" si="3"/>
        <v>21105</v>
      </c>
      <c r="I37" s="2">
        <f t="shared" si="4"/>
        <v>23400</v>
      </c>
    </row>
    <row r="38" spans="1:9" ht="18" customHeight="1">
      <c r="A38" s="1" t="s">
        <v>84</v>
      </c>
      <c r="B38" s="1" t="s">
        <v>94</v>
      </c>
      <c r="C38" s="1" t="s">
        <v>17</v>
      </c>
      <c r="D38" s="1" t="s">
        <v>95</v>
      </c>
      <c r="E38" s="1">
        <f>0+13500+12063</f>
        <v>25563</v>
      </c>
      <c r="F38" s="1">
        <f>0+13500+8795</f>
        <v>22295</v>
      </c>
      <c r="G38" s="1">
        <f>0+13500+7180</f>
        <v>20680</v>
      </c>
      <c r="H38" s="1">
        <f>0+13500+7510</f>
        <v>21010</v>
      </c>
      <c r="I38" s="1">
        <f>0+13500+9750</f>
        <v>23250</v>
      </c>
    </row>
    <row r="39" spans="1:9" ht="18" customHeight="1">
      <c r="A39" s="2" t="s">
        <v>86</v>
      </c>
      <c r="B39" s="2" t="s">
        <v>96</v>
      </c>
      <c r="C39" s="2" t="s">
        <v>17</v>
      </c>
      <c r="D39" s="2" t="s">
        <v>97</v>
      </c>
      <c r="E39" s="2">
        <f>0+13500+11439</f>
        <v>24939</v>
      </c>
      <c r="F39" s="5">
        <f>0+13500+8385</f>
        <v>21885</v>
      </c>
      <c r="G39" s="2">
        <f>0+13500+6870</f>
        <v>20370</v>
      </c>
      <c r="H39" s="5">
        <f>0+13500+7320</f>
        <v>20820</v>
      </c>
      <c r="I39" s="2">
        <f>0+13500+9450</f>
        <v>22950</v>
      </c>
    </row>
    <row r="40" spans="1:9" ht="18" customHeight="1">
      <c r="A40" s="1" t="s">
        <v>88</v>
      </c>
      <c r="B40" s="1" t="s">
        <v>98</v>
      </c>
      <c r="C40" s="1" t="s">
        <v>17</v>
      </c>
      <c r="D40" s="1" t="s">
        <v>99</v>
      </c>
      <c r="E40" s="1">
        <f>0+13500+10815</f>
        <v>24315</v>
      </c>
      <c r="F40" s="1">
        <f>0+13500+7975</f>
        <v>21475</v>
      </c>
      <c r="G40" s="1">
        <f>0+13500+6560</f>
        <v>20060</v>
      </c>
      <c r="H40" s="1">
        <f>0+13500+7130</f>
        <v>20630</v>
      </c>
      <c r="I40" s="1">
        <f>0+13500+9150</f>
        <v>22650</v>
      </c>
    </row>
    <row r="41" spans="1:9" ht="18" customHeight="1">
      <c r="A41" s="2" t="s">
        <v>100</v>
      </c>
      <c r="B41" s="2" t="s">
        <v>101</v>
      </c>
      <c r="C41" s="2" t="s">
        <v>17</v>
      </c>
      <c r="D41" s="2" t="s">
        <v>102</v>
      </c>
      <c r="E41" s="2">
        <f>0+13500+9879</f>
        <v>23379</v>
      </c>
      <c r="F41" s="5">
        <f>0+13500+7360</f>
        <v>20860</v>
      </c>
      <c r="G41" s="2">
        <f>0+13500+6095</f>
        <v>19595</v>
      </c>
      <c r="H41" s="5">
        <f>0+13500+6845</f>
        <v>20345</v>
      </c>
      <c r="I41" s="2">
        <f>0+13500+8700</f>
        <v>22200</v>
      </c>
    </row>
    <row r="42" spans="1:9" ht="18" customHeight="1">
      <c r="A42" s="1" t="s">
        <v>93</v>
      </c>
      <c r="B42" s="1" t="s">
        <v>103</v>
      </c>
      <c r="C42" s="1" t="s">
        <v>17</v>
      </c>
      <c r="D42" s="1" t="s">
        <v>104</v>
      </c>
      <c r="E42" s="1">
        <f>0+13500+9567</f>
        <v>23067</v>
      </c>
      <c r="F42" s="1">
        <f>0+13500+7155</f>
        <v>20655</v>
      </c>
      <c r="G42" s="1">
        <f>0+13500+5940</f>
        <v>19440</v>
      </c>
      <c r="H42" s="1">
        <f>0+13500+6750</f>
        <v>20250</v>
      </c>
      <c r="I42" s="1">
        <f>0+13500+8550</f>
        <v>22050</v>
      </c>
    </row>
    <row r="43" spans="1:9" ht="18" customHeight="1">
      <c r="A43" s="2" t="s">
        <v>95</v>
      </c>
      <c r="B43" s="2" t="s">
        <v>105</v>
      </c>
      <c r="C43" s="2" t="s">
        <v>17</v>
      </c>
      <c r="D43" s="2" t="s">
        <v>106</v>
      </c>
      <c r="E43" s="2">
        <f>0+13500+9567</f>
        <v>23067</v>
      </c>
      <c r="F43" s="5">
        <f>0+13500+7155</f>
        <v>20655</v>
      </c>
      <c r="G43" s="2">
        <f>0+13500+5940</f>
        <v>19440</v>
      </c>
      <c r="H43" s="5">
        <f>0+13500+6750</f>
        <v>20250</v>
      </c>
      <c r="I43" s="2">
        <f>0+13500+8550</f>
        <v>22050</v>
      </c>
    </row>
    <row r="44" spans="1:9" ht="18" customHeight="1">
      <c r="A44" s="1" t="s">
        <v>107</v>
      </c>
      <c r="B44" s="1" t="s">
        <v>108</v>
      </c>
      <c r="C44" s="1" t="s">
        <v>17</v>
      </c>
      <c r="D44" s="1" t="s">
        <v>109</v>
      </c>
      <c r="E44" s="1">
        <f>0+13500+9567</f>
        <v>23067</v>
      </c>
      <c r="F44" s="1">
        <f>0+13500+7155</f>
        <v>20655</v>
      </c>
      <c r="G44" s="1">
        <f>0+13500+5940</f>
        <v>19440</v>
      </c>
      <c r="H44" s="1">
        <f>0+13500+6750</f>
        <v>20250</v>
      </c>
      <c r="I44" s="1">
        <f>0+13500+8550</f>
        <v>22050</v>
      </c>
    </row>
    <row r="45" spans="1:9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2">
        <f>0+13500+11693</f>
        <v>25193</v>
      </c>
      <c r="F45" s="5">
        <f>0+13500+8745</f>
        <v>22245</v>
      </c>
      <c r="G45" s="2">
        <f>0+13500+7260</f>
        <v>20760</v>
      </c>
      <c r="H45" s="5">
        <f>0+13500+8250</f>
        <v>21750</v>
      </c>
      <c r="I45" s="2">
        <f>0+13500+10450</f>
        <v>23950</v>
      </c>
    </row>
    <row r="46" spans="1:9" ht="18" customHeight="1">
      <c r="A46" s="1" t="s">
        <v>104</v>
      </c>
      <c r="B46" s="1" t="s">
        <v>113</v>
      </c>
      <c r="C46" s="1" t="s">
        <v>17</v>
      </c>
      <c r="D46" s="1" t="s">
        <v>112</v>
      </c>
      <c r="E46" s="1">
        <f>0+13500+9567</f>
        <v>23067</v>
      </c>
      <c r="F46" s="1">
        <f>0+13500+7155</f>
        <v>20655</v>
      </c>
      <c r="G46" s="1">
        <f>0+13500+5940</f>
        <v>19440</v>
      </c>
      <c r="H46" s="1">
        <f>0+13500+6750</f>
        <v>20250</v>
      </c>
      <c r="I46" s="1">
        <f>0+13500+8550</f>
        <v>22050</v>
      </c>
    </row>
    <row r="47" spans="1:9" ht="18" customHeight="1">
      <c r="A47" s="2" t="s">
        <v>114</v>
      </c>
      <c r="B47" s="2" t="s">
        <v>115</v>
      </c>
      <c r="C47" s="2" t="s">
        <v>17</v>
      </c>
      <c r="D47" s="2" t="s">
        <v>116</v>
      </c>
      <c r="E47" s="2">
        <f>0+13500+8002</f>
        <v>21502</v>
      </c>
      <c r="F47" s="5">
        <f>0+13500+6730</f>
        <v>20230</v>
      </c>
      <c r="G47" s="2">
        <f>0+13500+5140</f>
        <v>18640</v>
      </c>
      <c r="H47" s="5">
        <f>0+13500+6300</f>
        <v>19800</v>
      </c>
      <c r="I47" s="2">
        <f>0+13500+7725</f>
        <v>21225</v>
      </c>
    </row>
    <row r="48" spans="1:9" ht="18" customHeight="1">
      <c r="A48" s="1" t="s">
        <v>117</v>
      </c>
      <c r="B48" s="1" t="s">
        <v>118</v>
      </c>
      <c r="C48" s="1" t="s">
        <v>17</v>
      </c>
      <c r="D48" s="1" t="s">
        <v>119</v>
      </c>
      <c r="E48" s="1">
        <f>0+13500+6750</f>
        <v>20250</v>
      </c>
      <c r="F48" s="1">
        <f>0+13500+6390</f>
        <v>19890</v>
      </c>
      <c r="G48" s="1">
        <f>0+13500+4500</f>
        <v>18000</v>
      </c>
      <c r="H48" s="1">
        <f>0+13500+5940</f>
        <v>19440</v>
      </c>
      <c r="I48" s="1">
        <f>0+13500+7065</f>
        <v>20565</v>
      </c>
    </row>
    <row r="49" spans="1:9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2">
        <f>0+13500+7500</f>
        <v>21000</v>
      </c>
      <c r="F49" s="5">
        <f>0+13500+7100</f>
        <v>20600</v>
      </c>
      <c r="G49" s="2">
        <f>0+13500+5000</f>
        <v>18500</v>
      </c>
      <c r="H49" s="5">
        <f>0+13500+6600</f>
        <v>20100</v>
      </c>
      <c r="I49" s="2">
        <f>0+13500+7850</f>
        <v>21350</v>
      </c>
    </row>
    <row r="50" spans="1:9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>0+13500+4500</f>
        <v>18000</v>
      </c>
      <c r="F50" s="1">
        <f>0+13500+4260</f>
        <v>17760</v>
      </c>
      <c r="G50" s="1">
        <f>0+13500+3000</f>
        <v>16500</v>
      </c>
      <c r="H50" s="1">
        <f>0+13500+3960</f>
        <v>17460</v>
      </c>
      <c r="I50" s="1">
        <f>0+13500+4710</f>
        <v>18210</v>
      </c>
    </row>
    <row r="65536" ht="12.75"/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2022-02-05T20:21:48Z</dcterms:modified>
  <cp:category/>
  <cp:version/>
  <cp:contentType/>
  <cp:contentStatus/>
</cp:coreProperties>
</file>