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<sst xmlns="http://schemas.openxmlformats.org/spreadsheetml/2006/main" count="209" uniqueCount="129">
  <si>
    <t>Дива, отель (Республика Крым, г. Судак, ул. Набережная, 81)</t>
  </si>
  <si>
    <t>Отправление</t>
  </si>
  <si>
    <t>Дни отдыха</t>
  </si>
  <si>
    <t>дней/ночей на отдыхе</t>
  </si>
  <si>
    <t>Прибытие</t>
  </si>
  <si>
    <t>2-х местный "Стандарт 1": 36 кв.м, двуспальная кровать, диван, ванна, балкон, вид на море.</t>
  </si>
  <si>
    <t>2-х местный "Стандарт 2": до 26 кв. м, двуспальная кровать, душ, балкон, вид на море.</t>
  </si>
  <si>
    <t>2-х местный "Стандарт 3": от 19 кв.м до 32 кв. м, двуспальная кровать, душ.</t>
  </si>
  <si>
    <t>"Улучшенный 1": до 35 кв. м, двуспальная + односпальная кровати, диван, ванна, сейф, балкон, вид на море.</t>
  </si>
  <si>
    <t>"Улучшенный 2": до 36 кв.м, двуспальная кровать, диван, кухонный уголок, микроволновая печь, ванна, сейф, балкон, вид на море.</t>
  </si>
  <si>
    <t>"Улучшенный 3": до 50 кв.м, двуспальная + односпальная кровати, диван, кухонный уголок, микроволновая печь, ванна, сейф, балкон, вид на море.</t>
  </si>
  <si>
    <t>осн. место</t>
  </si>
  <si>
    <t>доп.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</si>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</sst>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A1" sqref="A1:N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4" width="16.00390625" style="0" customWidth="1"/>
  </cols>
  <sheetData>
    <row r="1" spans="1:14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9" t="s">
        <v>6</v>
      </c>
      <c r="H2" s="8" t="s">
        <v>7</v>
      </c>
      <c r="I2" s="9" t="s">
        <v>8</v>
      </c>
      <c r="J2" s="7"/>
      <c r="K2" s="8" t="s">
        <v>9</v>
      </c>
      <c r="L2" s="7"/>
      <c r="M2" s="9" t="s">
        <v>10</v>
      </c>
      <c r="N2" s="7"/>
    </row>
    <row r="3" spans="1:14" ht="39.75" customHeight="1">
      <c r="A3" s="7"/>
      <c r="B3" s="7"/>
      <c r="C3" s="7"/>
      <c r="D3" s="7"/>
      <c r="E3" s="3" t="s">
        <v>11</v>
      </c>
      <c r="F3" s="3" t="s">
        <v>12</v>
      </c>
      <c r="G3" s="4" t="s">
        <v>11</v>
      </c>
      <c r="H3" s="3" t="s">
        <v>11</v>
      </c>
      <c r="I3" s="4" t="s">
        <v>11</v>
      </c>
      <c r="J3" s="4" t="s">
        <v>12</v>
      </c>
      <c r="K3" s="3" t="s">
        <v>11</v>
      </c>
      <c r="L3" s="3" t="s">
        <v>12</v>
      </c>
      <c r="M3" s="4" t="s">
        <v>11</v>
      </c>
      <c r="N3" s="4" t="s">
        <v>12</v>
      </c>
    </row>
    <row r="4" spans="1:14" ht="18" customHeight="1">
      <c r="A4" s="1" t="s">
        <v>13</v>
      </c>
      <c r="B4" s="1" t="s">
        <v>14</v>
      </c>
      <c r="C4" s="1" t="s">
        <v>15</v>
      </c>
      <c r="D4" s="1" t="s">
        <v>16</v>
      </c>
      <c r="E4" s="1">
        <f>0+13500+13600</f>
        <v>27100</v>
      </c>
      <c r="F4" s="1">
        <f>0+13500+6400</f>
        <v>19900</v>
      </c>
      <c r="G4" s="1">
        <f>0+13500+11600</f>
        <v>25100</v>
      </c>
      <c r="H4" s="1">
        <f>0+13500+10400</f>
        <v>23900</v>
      </c>
      <c r="I4" s="1">
        <f>0+13500+12000</f>
        <v>25500</v>
      </c>
      <c r="J4" s="1">
        <f>0+13500+6400</f>
        <v>19900</v>
      </c>
      <c r="K4" s="1">
        <f>0+13500+9600</f>
        <v>23100</v>
      </c>
      <c r="L4" s="1">
        <f>0+13500+6400</f>
        <v>19900</v>
      </c>
      <c r="M4" s="1">
        <f>0+13500+12560</f>
        <v>26060</v>
      </c>
      <c r="N4" s="1">
        <f>0+13500+6400</f>
        <v>19900</v>
      </c>
    </row>
    <row r="5" spans="1:14" ht="18" customHeight="1">
      <c r="A5" s="2" t="s">
        <v>17</v>
      </c>
      <c r="B5" s="2" t="s">
        <v>18</v>
      </c>
      <c r="C5" s="2" t="s">
        <v>19</v>
      </c>
      <c r="D5" s="2" t="s">
        <v>20</v>
      </c>
      <c r="E5" s="5">
        <f>0+13500+15300</f>
        <v>28800</v>
      </c>
      <c r="F5" s="5">
        <f aca="true" t="shared" si="0" ref="F5:F44">0+13500+7200</f>
        <v>20700</v>
      </c>
      <c r="G5" s="2">
        <f>0+13500+13050</f>
        <v>26550</v>
      </c>
      <c r="H5" s="5">
        <f>0+13500+11700</f>
        <v>25200</v>
      </c>
      <c r="I5" s="2">
        <f>0+13500+13500</f>
        <v>27000</v>
      </c>
      <c r="J5" s="2">
        <f aca="true" t="shared" si="1" ref="J5:J44">0+13500+7200</f>
        <v>20700</v>
      </c>
      <c r="K5" s="5">
        <f>0+13500+10800</f>
        <v>24300</v>
      </c>
      <c r="L5" s="5">
        <f aca="true" t="shared" si="2" ref="L5:L44">0+13500+7200</f>
        <v>20700</v>
      </c>
      <c r="M5" s="2">
        <f>0+13500+14130</f>
        <v>27630</v>
      </c>
      <c r="N5" s="2">
        <f aca="true" t="shared" si="3" ref="N5:N44">0+13500+7200</f>
        <v>20700</v>
      </c>
    </row>
    <row r="6" spans="1:14" ht="18" customHeight="1">
      <c r="A6" s="1" t="s">
        <v>21</v>
      </c>
      <c r="B6" s="1" t="s">
        <v>22</v>
      </c>
      <c r="C6" s="1" t="s">
        <v>19</v>
      </c>
      <c r="D6" s="1" t="s">
        <v>23</v>
      </c>
      <c r="E6" s="1">
        <f>0+13500+15300</f>
        <v>28800</v>
      </c>
      <c r="F6" s="1">
        <f t="shared" si="0"/>
        <v>20700</v>
      </c>
      <c r="G6" s="1">
        <f>0+13500+13050</f>
        <v>26550</v>
      </c>
      <c r="H6" s="1">
        <f>0+13500+11700</f>
        <v>25200</v>
      </c>
      <c r="I6" s="1">
        <f>0+13500+13500</f>
        <v>27000</v>
      </c>
      <c r="J6" s="1">
        <f t="shared" si="1"/>
        <v>20700</v>
      </c>
      <c r="K6" s="1">
        <f>0+13500+10800</f>
        <v>24300</v>
      </c>
      <c r="L6" s="1">
        <f t="shared" si="2"/>
        <v>20700</v>
      </c>
      <c r="M6" s="1">
        <f>0+13500+14130</f>
        <v>27630</v>
      </c>
      <c r="N6" s="1">
        <f t="shared" si="3"/>
        <v>20700</v>
      </c>
    </row>
    <row r="7" spans="1:14" ht="18" customHeight="1">
      <c r="A7" s="2" t="s">
        <v>24</v>
      </c>
      <c r="B7" s="2" t="s">
        <v>25</v>
      </c>
      <c r="C7" s="2" t="s">
        <v>19</v>
      </c>
      <c r="D7" s="2" t="s">
        <v>26</v>
      </c>
      <c r="E7" s="5">
        <f>0+13500+16200</f>
        <v>29700</v>
      </c>
      <c r="F7" s="5">
        <f t="shared" si="0"/>
        <v>20700</v>
      </c>
      <c r="G7" s="2">
        <f>0+13500+14050</f>
        <v>27550</v>
      </c>
      <c r="H7" s="5">
        <f>0+13500+12700</f>
        <v>26200</v>
      </c>
      <c r="I7" s="2">
        <f>0+13500+14040</f>
        <v>27540</v>
      </c>
      <c r="J7" s="2">
        <f t="shared" si="1"/>
        <v>20700</v>
      </c>
      <c r="K7" s="5">
        <f>0+13500+11400</f>
        <v>24900</v>
      </c>
      <c r="L7" s="5">
        <f t="shared" si="2"/>
        <v>20700</v>
      </c>
      <c r="M7" s="2">
        <f>0+13500+14730</f>
        <v>28230</v>
      </c>
      <c r="N7" s="2">
        <f t="shared" si="3"/>
        <v>20700</v>
      </c>
    </row>
    <row r="8" spans="1:14" ht="18" customHeight="1">
      <c r="A8" s="1" t="s">
        <v>27</v>
      </c>
      <c r="B8" s="1" t="s">
        <v>28</v>
      </c>
      <c r="C8" s="1" t="s">
        <v>19</v>
      </c>
      <c r="D8" s="1" t="s">
        <v>29</v>
      </c>
      <c r="E8" s="1">
        <f>0+13500+17100</f>
        <v>30600</v>
      </c>
      <c r="F8" s="1">
        <f t="shared" si="0"/>
        <v>20700</v>
      </c>
      <c r="G8" s="1">
        <f>0+13500+15050</f>
        <v>28550</v>
      </c>
      <c r="H8" s="1">
        <f>0+13500+13700</f>
        <v>27200</v>
      </c>
      <c r="I8" s="1">
        <f>0+13500+14580</f>
        <v>28080</v>
      </c>
      <c r="J8" s="1">
        <f t="shared" si="1"/>
        <v>20700</v>
      </c>
      <c r="K8" s="1">
        <f>0+13500+12000</f>
        <v>25500</v>
      </c>
      <c r="L8" s="1">
        <f t="shared" si="2"/>
        <v>20700</v>
      </c>
      <c r="M8" s="1">
        <f>0+13500+15330</f>
        <v>28830</v>
      </c>
      <c r="N8" s="1">
        <f t="shared" si="3"/>
        <v>20700</v>
      </c>
    </row>
    <row r="9" spans="1:14" ht="18" customHeight="1">
      <c r="A9" s="2" t="s">
        <v>30</v>
      </c>
      <c r="B9" s="2" t="s">
        <v>31</v>
      </c>
      <c r="C9" s="2" t="s">
        <v>19</v>
      </c>
      <c r="D9" s="2" t="s">
        <v>32</v>
      </c>
      <c r="E9" s="5">
        <f>0+13500+18450</f>
        <v>31950</v>
      </c>
      <c r="F9" s="5">
        <f t="shared" si="0"/>
        <v>20700</v>
      </c>
      <c r="G9" s="2">
        <f>0+13500+16550</f>
        <v>30050</v>
      </c>
      <c r="H9" s="5">
        <f>0+13500+15200</f>
        <v>28700</v>
      </c>
      <c r="I9" s="2">
        <f>0+13500+15390</f>
        <v>28890</v>
      </c>
      <c r="J9" s="2">
        <f t="shared" si="1"/>
        <v>20700</v>
      </c>
      <c r="K9" s="5">
        <f>0+13500+12900</f>
        <v>26400</v>
      </c>
      <c r="L9" s="5">
        <f t="shared" si="2"/>
        <v>20700</v>
      </c>
      <c r="M9" s="2">
        <f>0+13500+16230</f>
        <v>29730</v>
      </c>
      <c r="N9" s="2">
        <f t="shared" si="3"/>
        <v>20700</v>
      </c>
    </row>
    <row r="10" spans="1:14" ht="18" customHeight="1">
      <c r="A10" s="1" t="s">
        <v>20</v>
      </c>
      <c r="B10" s="1" t="s">
        <v>33</v>
      </c>
      <c r="C10" s="1" t="s">
        <v>19</v>
      </c>
      <c r="D10" s="1" t="s">
        <v>34</v>
      </c>
      <c r="E10" s="1">
        <f>0+13500+19350</f>
        <v>32850</v>
      </c>
      <c r="F10" s="1">
        <f t="shared" si="0"/>
        <v>20700</v>
      </c>
      <c r="G10" s="1">
        <f>0+13500+17550</f>
        <v>31050</v>
      </c>
      <c r="H10" s="1">
        <f>0+13500+16200</f>
        <v>29700</v>
      </c>
      <c r="I10" s="1">
        <f>0+13500+15930</f>
        <v>29430</v>
      </c>
      <c r="J10" s="1">
        <f t="shared" si="1"/>
        <v>20700</v>
      </c>
      <c r="K10" s="1">
        <f>0+13500+13500</f>
        <v>27000</v>
      </c>
      <c r="L10" s="1">
        <f t="shared" si="2"/>
        <v>20700</v>
      </c>
      <c r="M10" s="1">
        <f>0+13500+16830</f>
        <v>30330</v>
      </c>
      <c r="N10" s="1">
        <f t="shared" si="3"/>
        <v>20700</v>
      </c>
    </row>
    <row r="11" spans="1:14" ht="18" customHeight="1">
      <c r="A11" s="2" t="s">
        <v>23</v>
      </c>
      <c r="B11" s="2" t="s">
        <v>35</v>
      </c>
      <c r="C11" s="2" t="s">
        <v>19</v>
      </c>
      <c r="D11" s="2" t="s">
        <v>36</v>
      </c>
      <c r="E11" s="5">
        <f>0+13500+19350</f>
        <v>32850</v>
      </c>
      <c r="F11" s="5">
        <f t="shared" si="0"/>
        <v>20700</v>
      </c>
      <c r="G11" s="2">
        <f>0+13500+17550</f>
        <v>31050</v>
      </c>
      <c r="H11" s="5">
        <f>0+13500+16200</f>
        <v>29700</v>
      </c>
      <c r="I11" s="2">
        <f>0+13500+15930</f>
        <v>29430</v>
      </c>
      <c r="J11" s="2">
        <f t="shared" si="1"/>
        <v>20700</v>
      </c>
      <c r="K11" s="5">
        <f>0+13500+13500</f>
        <v>27000</v>
      </c>
      <c r="L11" s="5">
        <f t="shared" si="2"/>
        <v>20700</v>
      </c>
      <c r="M11" s="2">
        <f>0+13500+16830</f>
        <v>30330</v>
      </c>
      <c r="N11" s="2">
        <f t="shared" si="3"/>
        <v>20700</v>
      </c>
    </row>
    <row r="12" spans="1:14" ht="18" customHeight="1">
      <c r="A12" s="1" t="s">
        <v>26</v>
      </c>
      <c r="B12" s="1" t="s">
        <v>37</v>
      </c>
      <c r="C12" s="1" t="s">
        <v>19</v>
      </c>
      <c r="D12" s="1" t="s">
        <v>38</v>
      </c>
      <c r="E12" s="1">
        <f>0+13500+19350</f>
        <v>32850</v>
      </c>
      <c r="F12" s="1">
        <f t="shared" si="0"/>
        <v>20700</v>
      </c>
      <c r="G12" s="1">
        <f>0+13500+17550</f>
        <v>31050</v>
      </c>
      <c r="H12" s="1">
        <f>0+13500+16200</f>
        <v>29700</v>
      </c>
      <c r="I12" s="1">
        <f>0+13500+15930</f>
        <v>29430</v>
      </c>
      <c r="J12" s="1">
        <f t="shared" si="1"/>
        <v>20700</v>
      </c>
      <c r="K12" s="1">
        <f>0+13500+13500</f>
        <v>27000</v>
      </c>
      <c r="L12" s="1">
        <f t="shared" si="2"/>
        <v>20700</v>
      </c>
      <c r="M12" s="1">
        <f>0+13500+16830</f>
        <v>30330</v>
      </c>
      <c r="N12" s="1">
        <f t="shared" si="3"/>
        <v>20700</v>
      </c>
    </row>
    <row r="13" spans="1:14" ht="18" customHeight="1">
      <c r="A13" s="2" t="s">
        <v>39</v>
      </c>
      <c r="B13" s="2" t="s">
        <v>40</v>
      </c>
      <c r="C13" s="2" t="s">
        <v>19</v>
      </c>
      <c r="D13" s="2" t="s">
        <v>41</v>
      </c>
      <c r="E13" s="5">
        <f>0+13500+19550</f>
        <v>33050</v>
      </c>
      <c r="F13" s="5">
        <f t="shared" si="0"/>
        <v>20700</v>
      </c>
      <c r="G13" s="2">
        <f>0+13500+17850</f>
        <v>31350</v>
      </c>
      <c r="H13" s="5">
        <f>0+13500+16350</f>
        <v>29850</v>
      </c>
      <c r="I13" s="2">
        <f>0+13500+16130</f>
        <v>29630</v>
      </c>
      <c r="J13" s="2">
        <f t="shared" si="1"/>
        <v>20700</v>
      </c>
      <c r="K13" s="5">
        <f>0+13500+13650</f>
        <v>27150</v>
      </c>
      <c r="L13" s="5">
        <f t="shared" si="2"/>
        <v>20700</v>
      </c>
      <c r="M13" s="2">
        <f>0+13500+17030</f>
        <v>30530</v>
      </c>
      <c r="N13" s="2">
        <f t="shared" si="3"/>
        <v>20700</v>
      </c>
    </row>
    <row r="14" spans="1:14" ht="18" customHeight="1">
      <c r="A14" s="1" t="s">
        <v>32</v>
      </c>
      <c r="B14" s="1" t="s">
        <v>42</v>
      </c>
      <c r="C14" s="1" t="s">
        <v>19</v>
      </c>
      <c r="D14" s="1" t="s">
        <v>43</v>
      </c>
      <c r="E14" s="1">
        <f>0+13500+19950</f>
        <v>33450</v>
      </c>
      <c r="F14" s="1">
        <f t="shared" si="0"/>
        <v>20700</v>
      </c>
      <c r="G14" s="1">
        <f>0+13500+18450</f>
        <v>31950</v>
      </c>
      <c r="H14" s="1">
        <f>0+13500+16650</f>
        <v>30150</v>
      </c>
      <c r="I14" s="1">
        <f>0+13500+16530</f>
        <v>30030</v>
      </c>
      <c r="J14" s="1">
        <f t="shared" si="1"/>
        <v>20700</v>
      </c>
      <c r="K14" s="1">
        <f>0+13500+13950</f>
        <v>27450</v>
      </c>
      <c r="L14" s="1">
        <f t="shared" si="2"/>
        <v>20700</v>
      </c>
      <c r="M14" s="1">
        <f>0+13500+17430</f>
        <v>30930</v>
      </c>
      <c r="N14" s="1">
        <f t="shared" si="3"/>
        <v>20700</v>
      </c>
    </row>
    <row r="15" spans="1:14" ht="18" customHeight="1">
      <c r="A15" s="2" t="s">
        <v>34</v>
      </c>
      <c r="B15" s="2" t="s">
        <v>44</v>
      </c>
      <c r="C15" s="2" t="s">
        <v>19</v>
      </c>
      <c r="D15" s="2" t="s">
        <v>45</v>
      </c>
      <c r="E15" s="5">
        <f>0+13500+20350</f>
        <v>33850</v>
      </c>
      <c r="F15" s="5">
        <f t="shared" si="0"/>
        <v>20700</v>
      </c>
      <c r="G15" s="2">
        <f>0+13500+19050</f>
        <v>32550</v>
      </c>
      <c r="H15" s="5">
        <f>0+13500+16950</f>
        <v>30450</v>
      </c>
      <c r="I15" s="2">
        <f>0+13500+16930</f>
        <v>30430</v>
      </c>
      <c r="J15" s="2">
        <f t="shared" si="1"/>
        <v>20700</v>
      </c>
      <c r="K15" s="5">
        <f>0+13500+14250</f>
        <v>27750</v>
      </c>
      <c r="L15" s="5">
        <f t="shared" si="2"/>
        <v>20700</v>
      </c>
      <c r="M15" s="2">
        <f>0+13500+17830</f>
        <v>31330</v>
      </c>
      <c r="N15" s="2">
        <f t="shared" si="3"/>
        <v>20700</v>
      </c>
    </row>
    <row r="16" spans="1:14" ht="18" customHeight="1">
      <c r="A16" s="1" t="s">
        <v>36</v>
      </c>
      <c r="B16" s="1" t="s">
        <v>46</v>
      </c>
      <c r="C16" s="1" t="s">
        <v>19</v>
      </c>
      <c r="D16" s="1" t="s">
        <v>47</v>
      </c>
      <c r="E16" s="1">
        <f>0+13500+20750</f>
        <v>34250</v>
      </c>
      <c r="F16" s="1">
        <f t="shared" si="0"/>
        <v>20700</v>
      </c>
      <c r="G16" s="1">
        <f>0+13500+19650</f>
        <v>33150</v>
      </c>
      <c r="H16" s="1">
        <f>0+13500+17250</f>
        <v>30750</v>
      </c>
      <c r="I16" s="1">
        <f>0+13500+17330</f>
        <v>30830</v>
      </c>
      <c r="J16" s="1">
        <f t="shared" si="1"/>
        <v>20700</v>
      </c>
      <c r="K16" s="1">
        <f>0+13500+14550</f>
        <v>28050</v>
      </c>
      <c r="L16" s="1">
        <f t="shared" si="2"/>
        <v>20700</v>
      </c>
      <c r="M16" s="1">
        <f>0+13500+18230</f>
        <v>31730</v>
      </c>
      <c r="N16" s="1">
        <f t="shared" si="3"/>
        <v>20700</v>
      </c>
    </row>
    <row r="17" spans="1:14" ht="18" customHeight="1">
      <c r="A17" s="2" t="s">
        <v>48</v>
      </c>
      <c r="B17" s="2" t="s">
        <v>49</v>
      </c>
      <c r="C17" s="2" t="s">
        <v>19</v>
      </c>
      <c r="D17" s="2" t="s">
        <v>50</v>
      </c>
      <c r="E17" s="5">
        <f aca="true" t="shared" si="4" ref="E17:E40">0+13500+21150</f>
        <v>34650</v>
      </c>
      <c r="F17" s="5">
        <f t="shared" si="0"/>
        <v>20700</v>
      </c>
      <c r="G17" s="2">
        <f aca="true" t="shared" si="5" ref="G17:G40">0+13500+20250</f>
        <v>33750</v>
      </c>
      <c r="H17" s="5">
        <f aca="true" t="shared" si="6" ref="H17:H40">0+13500+17550</f>
        <v>31050</v>
      </c>
      <c r="I17" s="2">
        <f aca="true" t="shared" si="7" ref="I17:I40">0+13500+17730</f>
        <v>31230</v>
      </c>
      <c r="J17" s="2">
        <f t="shared" si="1"/>
        <v>20700</v>
      </c>
      <c r="K17" s="5">
        <f aca="true" t="shared" si="8" ref="K17:K40">0+13500+14850</f>
        <v>28350</v>
      </c>
      <c r="L17" s="5">
        <f t="shared" si="2"/>
        <v>20700</v>
      </c>
      <c r="M17" s="2">
        <f aca="true" t="shared" si="9" ref="M17:M40">0+13500+18630</f>
        <v>32130</v>
      </c>
      <c r="N17" s="2">
        <f t="shared" si="3"/>
        <v>20700</v>
      </c>
    </row>
    <row r="18" spans="1:14" ht="18" customHeight="1">
      <c r="A18" s="1" t="s">
        <v>41</v>
      </c>
      <c r="B18" s="1" t="s">
        <v>51</v>
      </c>
      <c r="C18" s="1" t="s">
        <v>19</v>
      </c>
      <c r="D18" s="1" t="s">
        <v>52</v>
      </c>
      <c r="E18" s="1">
        <f t="shared" si="4"/>
        <v>34650</v>
      </c>
      <c r="F18" s="1">
        <f t="shared" si="0"/>
        <v>20700</v>
      </c>
      <c r="G18" s="1">
        <f t="shared" si="5"/>
        <v>33750</v>
      </c>
      <c r="H18" s="1">
        <f t="shared" si="6"/>
        <v>31050</v>
      </c>
      <c r="I18" s="1">
        <f t="shared" si="7"/>
        <v>31230</v>
      </c>
      <c r="J18" s="1">
        <f t="shared" si="1"/>
        <v>20700</v>
      </c>
      <c r="K18" s="1">
        <f t="shared" si="8"/>
        <v>28350</v>
      </c>
      <c r="L18" s="1">
        <f t="shared" si="2"/>
        <v>20700</v>
      </c>
      <c r="M18" s="1">
        <f t="shared" si="9"/>
        <v>32130</v>
      </c>
      <c r="N18" s="1">
        <f t="shared" si="3"/>
        <v>20700</v>
      </c>
    </row>
    <row r="19" spans="1:14" ht="18" customHeight="1">
      <c r="A19" s="2" t="s">
        <v>43</v>
      </c>
      <c r="B19" s="2" t="s">
        <v>53</v>
      </c>
      <c r="C19" s="2" t="s">
        <v>19</v>
      </c>
      <c r="D19" s="2" t="s">
        <v>54</v>
      </c>
      <c r="E19" s="5">
        <f t="shared" si="4"/>
        <v>34650</v>
      </c>
      <c r="F19" s="5">
        <f t="shared" si="0"/>
        <v>20700</v>
      </c>
      <c r="G19" s="2">
        <f t="shared" si="5"/>
        <v>33750</v>
      </c>
      <c r="H19" s="5">
        <f t="shared" si="6"/>
        <v>31050</v>
      </c>
      <c r="I19" s="2">
        <f t="shared" si="7"/>
        <v>31230</v>
      </c>
      <c r="J19" s="2">
        <f t="shared" si="1"/>
        <v>20700</v>
      </c>
      <c r="K19" s="5">
        <f t="shared" si="8"/>
        <v>28350</v>
      </c>
      <c r="L19" s="5">
        <f t="shared" si="2"/>
        <v>20700</v>
      </c>
      <c r="M19" s="2">
        <f t="shared" si="9"/>
        <v>32130</v>
      </c>
      <c r="N19" s="2">
        <f t="shared" si="3"/>
        <v>20700</v>
      </c>
    </row>
    <row r="20" spans="1:14" ht="18" customHeight="1">
      <c r="A20" s="1" t="s">
        <v>45</v>
      </c>
      <c r="B20" s="1" t="s">
        <v>55</v>
      </c>
      <c r="C20" s="1" t="s">
        <v>19</v>
      </c>
      <c r="D20" s="1" t="s">
        <v>56</v>
      </c>
      <c r="E20" s="1">
        <f t="shared" si="4"/>
        <v>34650</v>
      </c>
      <c r="F20" s="1">
        <f t="shared" si="0"/>
        <v>20700</v>
      </c>
      <c r="G20" s="1">
        <f t="shared" si="5"/>
        <v>33750</v>
      </c>
      <c r="H20" s="1">
        <f t="shared" si="6"/>
        <v>31050</v>
      </c>
      <c r="I20" s="1">
        <f t="shared" si="7"/>
        <v>31230</v>
      </c>
      <c r="J20" s="1">
        <f t="shared" si="1"/>
        <v>20700</v>
      </c>
      <c r="K20" s="1">
        <f t="shared" si="8"/>
        <v>28350</v>
      </c>
      <c r="L20" s="1">
        <f t="shared" si="2"/>
        <v>20700</v>
      </c>
      <c r="M20" s="1">
        <f t="shared" si="9"/>
        <v>32130</v>
      </c>
      <c r="N20" s="1">
        <f t="shared" si="3"/>
        <v>20700</v>
      </c>
    </row>
    <row r="21" spans="1:14" ht="18" customHeight="1">
      <c r="A21" s="2" t="s">
        <v>57</v>
      </c>
      <c r="B21" s="2" t="s">
        <v>58</v>
      </c>
      <c r="C21" s="2" t="s">
        <v>19</v>
      </c>
      <c r="D21" s="2" t="s">
        <v>59</v>
      </c>
      <c r="E21" s="5">
        <f t="shared" si="4"/>
        <v>34650</v>
      </c>
      <c r="F21" s="5">
        <f t="shared" si="0"/>
        <v>20700</v>
      </c>
      <c r="G21" s="2">
        <f t="shared" si="5"/>
        <v>33750</v>
      </c>
      <c r="H21" s="5">
        <f t="shared" si="6"/>
        <v>31050</v>
      </c>
      <c r="I21" s="2">
        <f t="shared" si="7"/>
        <v>31230</v>
      </c>
      <c r="J21" s="2">
        <f t="shared" si="1"/>
        <v>20700</v>
      </c>
      <c r="K21" s="5">
        <f t="shared" si="8"/>
        <v>28350</v>
      </c>
      <c r="L21" s="5">
        <f t="shared" si="2"/>
        <v>20700</v>
      </c>
      <c r="M21" s="2">
        <f t="shared" si="9"/>
        <v>32130</v>
      </c>
      <c r="N21" s="2">
        <f t="shared" si="3"/>
        <v>20700</v>
      </c>
    </row>
    <row r="22" spans="1:14" ht="18" customHeight="1">
      <c r="A22" s="1" t="s">
        <v>50</v>
      </c>
      <c r="B22" s="1" t="s">
        <v>60</v>
      </c>
      <c r="C22" s="1" t="s">
        <v>19</v>
      </c>
      <c r="D22" s="1" t="s">
        <v>61</v>
      </c>
      <c r="E22" s="1">
        <f t="shared" si="4"/>
        <v>34650</v>
      </c>
      <c r="F22" s="1">
        <f t="shared" si="0"/>
        <v>20700</v>
      </c>
      <c r="G22" s="1">
        <f t="shared" si="5"/>
        <v>33750</v>
      </c>
      <c r="H22" s="1">
        <f t="shared" si="6"/>
        <v>31050</v>
      </c>
      <c r="I22" s="1">
        <f t="shared" si="7"/>
        <v>31230</v>
      </c>
      <c r="J22" s="1">
        <f t="shared" si="1"/>
        <v>20700</v>
      </c>
      <c r="K22" s="1">
        <f t="shared" si="8"/>
        <v>28350</v>
      </c>
      <c r="L22" s="1">
        <f t="shared" si="2"/>
        <v>20700</v>
      </c>
      <c r="M22" s="1">
        <f t="shared" si="9"/>
        <v>32130</v>
      </c>
      <c r="N22" s="1">
        <f t="shared" si="3"/>
        <v>20700</v>
      </c>
    </row>
    <row r="23" spans="1:14" ht="18" customHeight="1">
      <c r="A23" s="2" t="s">
        <v>52</v>
      </c>
      <c r="B23" s="2" t="s">
        <v>62</v>
      </c>
      <c r="C23" s="2" t="s">
        <v>19</v>
      </c>
      <c r="D23" s="2" t="s">
        <v>63</v>
      </c>
      <c r="E23" s="5">
        <f t="shared" si="4"/>
        <v>34650</v>
      </c>
      <c r="F23" s="5">
        <f t="shared" si="0"/>
        <v>20700</v>
      </c>
      <c r="G23" s="2">
        <f t="shared" si="5"/>
        <v>33750</v>
      </c>
      <c r="H23" s="5">
        <f t="shared" si="6"/>
        <v>31050</v>
      </c>
      <c r="I23" s="2">
        <f t="shared" si="7"/>
        <v>31230</v>
      </c>
      <c r="J23" s="2">
        <f t="shared" si="1"/>
        <v>20700</v>
      </c>
      <c r="K23" s="5">
        <f t="shared" si="8"/>
        <v>28350</v>
      </c>
      <c r="L23" s="5">
        <f t="shared" si="2"/>
        <v>20700</v>
      </c>
      <c r="M23" s="2">
        <f t="shared" si="9"/>
        <v>32130</v>
      </c>
      <c r="N23" s="2">
        <f t="shared" si="3"/>
        <v>20700</v>
      </c>
    </row>
    <row r="24" spans="1:14" ht="18" customHeight="1">
      <c r="A24" s="1" t="s">
        <v>54</v>
      </c>
      <c r="B24" s="1" t="s">
        <v>64</v>
      </c>
      <c r="C24" s="1" t="s">
        <v>19</v>
      </c>
      <c r="D24" s="1" t="s">
        <v>65</v>
      </c>
      <c r="E24" s="1">
        <f t="shared" si="4"/>
        <v>34650</v>
      </c>
      <c r="F24" s="1">
        <f t="shared" si="0"/>
        <v>20700</v>
      </c>
      <c r="G24" s="1">
        <f t="shared" si="5"/>
        <v>33750</v>
      </c>
      <c r="H24" s="1">
        <f t="shared" si="6"/>
        <v>31050</v>
      </c>
      <c r="I24" s="1">
        <f t="shared" si="7"/>
        <v>31230</v>
      </c>
      <c r="J24" s="1">
        <f t="shared" si="1"/>
        <v>20700</v>
      </c>
      <c r="K24" s="1">
        <f t="shared" si="8"/>
        <v>28350</v>
      </c>
      <c r="L24" s="1">
        <f t="shared" si="2"/>
        <v>20700</v>
      </c>
      <c r="M24" s="1">
        <f t="shared" si="9"/>
        <v>32130</v>
      </c>
      <c r="N24" s="1">
        <f t="shared" si="3"/>
        <v>20700</v>
      </c>
    </row>
    <row r="25" spans="1:14" ht="18" customHeight="1">
      <c r="A25" s="2" t="s">
        <v>66</v>
      </c>
      <c r="B25" s="2" t="s">
        <v>67</v>
      </c>
      <c r="C25" s="2" t="s">
        <v>19</v>
      </c>
      <c r="D25" s="2" t="s">
        <v>68</v>
      </c>
      <c r="E25" s="5">
        <f t="shared" si="4"/>
        <v>34650</v>
      </c>
      <c r="F25" s="5">
        <f t="shared" si="0"/>
        <v>20700</v>
      </c>
      <c r="G25" s="2">
        <f t="shared" si="5"/>
        <v>33750</v>
      </c>
      <c r="H25" s="5">
        <f t="shared" si="6"/>
        <v>31050</v>
      </c>
      <c r="I25" s="2">
        <f t="shared" si="7"/>
        <v>31230</v>
      </c>
      <c r="J25" s="2">
        <f t="shared" si="1"/>
        <v>20700</v>
      </c>
      <c r="K25" s="5">
        <f t="shared" si="8"/>
        <v>28350</v>
      </c>
      <c r="L25" s="5">
        <f t="shared" si="2"/>
        <v>20700</v>
      </c>
      <c r="M25" s="2">
        <f t="shared" si="9"/>
        <v>32130</v>
      </c>
      <c r="N25" s="2">
        <f t="shared" si="3"/>
        <v>20700</v>
      </c>
    </row>
    <row r="26" spans="1:14" ht="18" customHeight="1">
      <c r="A26" s="1" t="s">
        <v>59</v>
      </c>
      <c r="B26" s="1" t="s">
        <v>69</v>
      </c>
      <c r="C26" s="1" t="s">
        <v>19</v>
      </c>
      <c r="D26" s="1" t="s">
        <v>70</v>
      </c>
      <c r="E26" s="1">
        <f t="shared" si="4"/>
        <v>34650</v>
      </c>
      <c r="F26" s="1">
        <f t="shared" si="0"/>
        <v>20700</v>
      </c>
      <c r="G26" s="1">
        <f t="shared" si="5"/>
        <v>33750</v>
      </c>
      <c r="H26" s="1">
        <f t="shared" si="6"/>
        <v>31050</v>
      </c>
      <c r="I26" s="1">
        <f t="shared" si="7"/>
        <v>31230</v>
      </c>
      <c r="J26" s="1">
        <f t="shared" si="1"/>
        <v>20700</v>
      </c>
      <c r="K26" s="1">
        <f t="shared" si="8"/>
        <v>28350</v>
      </c>
      <c r="L26" s="1">
        <f t="shared" si="2"/>
        <v>20700</v>
      </c>
      <c r="M26" s="1">
        <f t="shared" si="9"/>
        <v>32130</v>
      </c>
      <c r="N26" s="1">
        <f t="shared" si="3"/>
        <v>20700</v>
      </c>
    </row>
    <row r="27" spans="1:14" ht="18" customHeight="1">
      <c r="A27" s="2" t="s">
        <v>61</v>
      </c>
      <c r="B27" s="2" t="s">
        <v>71</v>
      </c>
      <c r="C27" s="2" t="s">
        <v>19</v>
      </c>
      <c r="D27" s="2" t="s">
        <v>72</v>
      </c>
      <c r="E27" s="5">
        <f t="shared" si="4"/>
        <v>34650</v>
      </c>
      <c r="F27" s="5">
        <f t="shared" si="0"/>
        <v>20700</v>
      </c>
      <c r="G27" s="2">
        <f t="shared" si="5"/>
        <v>33750</v>
      </c>
      <c r="H27" s="5">
        <f t="shared" si="6"/>
        <v>31050</v>
      </c>
      <c r="I27" s="2">
        <f t="shared" si="7"/>
        <v>31230</v>
      </c>
      <c r="J27" s="2">
        <f t="shared" si="1"/>
        <v>20700</v>
      </c>
      <c r="K27" s="5">
        <f t="shared" si="8"/>
        <v>28350</v>
      </c>
      <c r="L27" s="5">
        <f t="shared" si="2"/>
        <v>20700</v>
      </c>
      <c r="M27" s="2">
        <f t="shared" si="9"/>
        <v>32130</v>
      </c>
      <c r="N27" s="2">
        <f t="shared" si="3"/>
        <v>20700</v>
      </c>
    </row>
    <row r="28" spans="1:14" ht="18" customHeight="1">
      <c r="A28" s="1" t="s">
        <v>63</v>
      </c>
      <c r="B28" s="1" t="s">
        <v>73</v>
      </c>
      <c r="C28" s="1" t="s">
        <v>19</v>
      </c>
      <c r="D28" s="1" t="s">
        <v>74</v>
      </c>
      <c r="E28" s="1">
        <f t="shared" si="4"/>
        <v>34650</v>
      </c>
      <c r="F28" s="1">
        <f t="shared" si="0"/>
        <v>20700</v>
      </c>
      <c r="G28" s="1">
        <f t="shared" si="5"/>
        <v>33750</v>
      </c>
      <c r="H28" s="1">
        <f t="shared" si="6"/>
        <v>31050</v>
      </c>
      <c r="I28" s="1">
        <f t="shared" si="7"/>
        <v>31230</v>
      </c>
      <c r="J28" s="1">
        <f t="shared" si="1"/>
        <v>20700</v>
      </c>
      <c r="K28" s="1">
        <f t="shared" si="8"/>
        <v>28350</v>
      </c>
      <c r="L28" s="1">
        <f t="shared" si="2"/>
        <v>20700</v>
      </c>
      <c r="M28" s="1">
        <f t="shared" si="9"/>
        <v>32130</v>
      </c>
      <c r="N28" s="1">
        <f t="shared" si="3"/>
        <v>20700</v>
      </c>
    </row>
    <row r="29" spans="1:14" ht="18" customHeight="1">
      <c r="A29" s="2" t="s">
        <v>75</v>
      </c>
      <c r="B29" s="2" t="s">
        <v>76</v>
      </c>
      <c r="C29" s="2" t="s">
        <v>19</v>
      </c>
      <c r="D29" s="2" t="s">
        <v>77</v>
      </c>
      <c r="E29" s="5">
        <f t="shared" si="4"/>
        <v>34650</v>
      </c>
      <c r="F29" s="5">
        <f t="shared" si="0"/>
        <v>20700</v>
      </c>
      <c r="G29" s="2">
        <f t="shared" si="5"/>
        <v>33750</v>
      </c>
      <c r="H29" s="5">
        <f t="shared" si="6"/>
        <v>31050</v>
      </c>
      <c r="I29" s="2">
        <f t="shared" si="7"/>
        <v>31230</v>
      </c>
      <c r="J29" s="2">
        <f t="shared" si="1"/>
        <v>20700</v>
      </c>
      <c r="K29" s="5">
        <f t="shared" si="8"/>
        <v>28350</v>
      </c>
      <c r="L29" s="5">
        <f t="shared" si="2"/>
        <v>20700</v>
      </c>
      <c r="M29" s="2">
        <f t="shared" si="9"/>
        <v>32130</v>
      </c>
      <c r="N29" s="2">
        <f t="shared" si="3"/>
        <v>20700</v>
      </c>
    </row>
    <row r="30" spans="1:14" ht="18" customHeight="1">
      <c r="A30" s="1" t="s">
        <v>68</v>
      </c>
      <c r="B30" s="1" t="s">
        <v>78</v>
      </c>
      <c r="C30" s="1" t="s">
        <v>19</v>
      </c>
      <c r="D30" s="1" t="s">
        <v>79</v>
      </c>
      <c r="E30" s="1">
        <f t="shared" si="4"/>
        <v>34650</v>
      </c>
      <c r="F30" s="1">
        <f t="shared" si="0"/>
        <v>20700</v>
      </c>
      <c r="G30" s="1">
        <f t="shared" si="5"/>
        <v>33750</v>
      </c>
      <c r="H30" s="1">
        <f t="shared" si="6"/>
        <v>31050</v>
      </c>
      <c r="I30" s="1">
        <f t="shared" si="7"/>
        <v>31230</v>
      </c>
      <c r="J30" s="1">
        <f t="shared" si="1"/>
        <v>20700</v>
      </c>
      <c r="K30" s="1">
        <f t="shared" si="8"/>
        <v>28350</v>
      </c>
      <c r="L30" s="1">
        <f t="shared" si="2"/>
        <v>20700</v>
      </c>
      <c r="M30" s="1">
        <f t="shared" si="9"/>
        <v>32130</v>
      </c>
      <c r="N30" s="1">
        <f t="shared" si="3"/>
        <v>20700</v>
      </c>
    </row>
    <row r="31" spans="1:14" ht="18" customHeight="1">
      <c r="A31" s="2" t="s">
        <v>70</v>
      </c>
      <c r="B31" s="2" t="s">
        <v>80</v>
      </c>
      <c r="C31" s="2" t="s">
        <v>19</v>
      </c>
      <c r="D31" s="2" t="s">
        <v>81</v>
      </c>
      <c r="E31" s="5">
        <f t="shared" si="4"/>
        <v>34650</v>
      </c>
      <c r="F31" s="5">
        <f t="shared" si="0"/>
        <v>20700</v>
      </c>
      <c r="G31" s="2">
        <f t="shared" si="5"/>
        <v>33750</v>
      </c>
      <c r="H31" s="5">
        <f t="shared" si="6"/>
        <v>31050</v>
      </c>
      <c r="I31" s="2">
        <f t="shared" si="7"/>
        <v>31230</v>
      </c>
      <c r="J31" s="2">
        <f t="shared" si="1"/>
        <v>20700</v>
      </c>
      <c r="K31" s="5">
        <f t="shared" si="8"/>
        <v>28350</v>
      </c>
      <c r="L31" s="5">
        <f t="shared" si="2"/>
        <v>20700</v>
      </c>
      <c r="M31" s="2">
        <f t="shared" si="9"/>
        <v>32130</v>
      </c>
      <c r="N31" s="2">
        <f t="shared" si="3"/>
        <v>20700</v>
      </c>
    </row>
    <row r="32" spans="1:14" ht="18" customHeight="1">
      <c r="A32" s="1" t="s">
        <v>72</v>
      </c>
      <c r="B32" s="1" t="s">
        <v>82</v>
      </c>
      <c r="C32" s="1" t="s">
        <v>19</v>
      </c>
      <c r="D32" s="1" t="s">
        <v>83</v>
      </c>
      <c r="E32" s="1">
        <f t="shared" si="4"/>
        <v>34650</v>
      </c>
      <c r="F32" s="1">
        <f t="shared" si="0"/>
        <v>20700</v>
      </c>
      <c r="G32" s="1">
        <f t="shared" si="5"/>
        <v>33750</v>
      </c>
      <c r="H32" s="1">
        <f t="shared" si="6"/>
        <v>31050</v>
      </c>
      <c r="I32" s="1">
        <f t="shared" si="7"/>
        <v>31230</v>
      </c>
      <c r="J32" s="1">
        <f t="shared" si="1"/>
        <v>20700</v>
      </c>
      <c r="K32" s="1">
        <f t="shared" si="8"/>
        <v>28350</v>
      </c>
      <c r="L32" s="1">
        <f t="shared" si="2"/>
        <v>20700</v>
      </c>
      <c r="M32" s="1">
        <f t="shared" si="9"/>
        <v>32130</v>
      </c>
      <c r="N32" s="1">
        <f t="shared" si="3"/>
        <v>20700</v>
      </c>
    </row>
    <row r="33" spans="1:14" ht="18" customHeight="1">
      <c r="A33" s="2" t="s">
        <v>84</v>
      </c>
      <c r="B33" s="2" t="s">
        <v>85</v>
      </c>
      <c r="C33" s="2" t="s">
        <v>19</v>
      </c>
      <c r="D33" s="2" t="s">
        <v>86</v>
      </c>
      <c r="E33" s="5">
        <f t="shared" si="4"/>
        <v>34650</v>
      </c>
      <c r="F33" s="5">
        <f t="shared" si="0"/>
        <v>20700</v>
      </c>
      <c r="G33" s="2">
        <f t="shared" si="5"/>
        <v>33750</v>
      </c>
      <c r="H33" s="5">
        <f t="shared" si="6"/>
        <v>31050</v>
      </c>
      <c r="I33" s="2">
        <f t="shared" si="7"/>
        <v>31230</v>
      </c>
      <c r="J33" s="2">
        <f t="shared" si="1"/>
        <v>20700</v>
      </c>
      <c r="K33" s="5">
        <f t="shared" si="8"/>
        <v>28350</v>
      </c>
      <c r="L33" s="5">
        <f t="shared" si="2"/>
        <v>20700</v>
      </c>
      <c r="M33" s="2">
        <f t="shared" si="9"/>
        <v>32130</v>
      </c>
      <c r="N33" s="2">
        <f t="shared" si="3"/>
        <v>20700</v>
      </c>
    </row>
    <row r="34" spans="1:14" ht="18" customHeight="1">
      <c r="A34" s="1" t="s">
        <v>77</v>
      </c>
      <c r="B34" s="1" t="s">
        <v>87</v>
      </c>
      <c r="C34" s="1" t="s">
        <v>19</v>
      </c>
      <c r="D34" s="1" t="s">
        <v>88</v>
      </c>
      <c r="E34" s="1">
        <f t="shared" si="4"/>
        <v>34650</v>
      </c>
      <c r="F34" s="1">
        <f t="shared" si="0"/>
        <v>20700</v>
      </c>
      <c r="G34" s="1">
        <f t="shared" si="5"/>
        <v>33750</v>
      </c>
      <c r="H34" s="1">
        <f t="shared" si="6"/>
        <v>31050</v>
      </c>
      <c r="I34" s="1">
        <f t="shared" si="7"/>
        <v>31230</v>
      </c>
      <c r="J34" s="1">
        <f t="shared" si="1"/>
        <v>20700</v>
      </c>
      <c r="K34" s="1">
        <f t="shared" si="8"/>
        <v>28350</v>
      </c>
      <c r="L34" s="1">
        <f t="shared" si="2"/>
        <v>20700</v>
      </c>
      <c r="M34" s="1">
        <f t="shared" si="9"/>
        <v>32130</v>
      </c>
      <c r="N34" s="1">
        <f t="shared" si="3"/>
        <v>20700</v>
      </c>
    </row>
    <row r="35" spans="1:14" ht="18" customHeight="1">
      <c r="A35" s="2" t="s">
        <v>79</v>
      </c>
      <c r="B35" s="2" t="s">
        <v>89</v>
      </c>
      <c r="C35" s="2" t="s">
        <v>19</v>
      </c>
      <c r="D35" s="2" t="s">
        <v>90</v>
      </c>
      <c r="E35" s="5">
        <f t="shared" si="4"/>
        <v>34650</v>
      </c>
      <c r="F35" s="5">
        <f t="shared" si="0"/>
        <v>20700</v>
      </c>
      <c r="G35" s="2">
        <f t="shared" si="5"/>
        <v>33750</v>
      </c>
      <c r="H35" s="5">
        <f t="shared" si="6"/>
        <v>31050</v>
      </c>
      <c r="I35" s="2">
        <f t="shared" si="7"/>
        <v>31230</v>
      </c>
      <c r="J35" s="2">
        <f t="shared" si="1"/>
        <v>20700</v>
      </c>
      <c r="K35" s="5">
        <f t="shared" si="8"/>
        <v>28350</v>
      </c>
      <c r="L35" s="5">
        <f t="shared" si="2"/>
        <v>20700</v>
      </c>
      <c r="M35" s="2">
        <f t="shared" si="9"/>
        <v>32130</v>
      </c>
      <c r="N35" s="2">
        <f t="shared" si="3"/>
        <v>20700</v>
      </c>
    </row>
    <row r="36" spans="1:14" ht="18" customHeight="1">
      <c r="A36" s="1" t="s">
        <v>81</v>
      </c>
      <c r="B36" s="1" t="s">
        <v>91</v>
      </c>
      <c r="C36" s="1" t="s">
        <v>19</v>
      </c>
      <c r="D36" s="1" t="s">
        <v>92</v>
      </c>
      <c r="E36" s="1">
        <f t="shared" si="4"/>
        <v>34650</v>
      </c>
      <c r="F36" s="1">
        <f t="shared" si="0"/>
        <v>20700</v>
      </c>
      <c r="G36" s="1">
        <f t="shared" si="5"/>
        <v>33750</v>
      </c>
      <c r="H36" s="1">
        <f t="shared" si="6"/>
        <v>31050</v>
      </c>
      <c r="I36" s="1">
        <f t="shared" si="7"/>
        <v>31230</v>
      </c>
      <c r="J36" s="1">
        <f t="shared" si="1"/>
        <v>20700</v>
      </c>
      <c r="K36" s="1">
        <f t="shared" si="8"/>
        <v>28350</v>
      </c>
      <c r="L36" s="1">
        <f t="shared" si="2"/>
        <v>20700</v>
      </c>
      <c r="M36" s="1">
        <f t="shared" si="9"/>
        <v>32130</v>
      </c>
      <c r="N36" s="1">
        <f t="shared" si="3"/>
        <v>20700</v>
      </c>
    </row>
    <row r="37" spans="1:14" ht="18" customHeight="1">
      <c r="A37" s="2" t="s">
        <v>93</v>
      </c>
      <c r="B37" s="2" t="s">
        <v>94</v>
      </c>
      <c r="C37" s="2" t="s">
        <v>19</v>
      </c>
      <c r="D37" s="2" t="s">
        <v>95</v>
      </c>
      <c r="E37" s="5">
        <f t="shared" si="4"/>
        <v>34650</v>
      </c>
      <c r="F37" s="5">
        <f t="shared" si="0"/>
        <v>20700</v>
      </c>
      <c r="G37" s="2">
        <f t="shared" si="5"/>
        <v>33750</v>
      </c>
      <c r="H37" s="5">
        <f t="shared" si="6"/>
        <v>31050</v>
      </c>
      <c r="I37" s="2">
        <f t="shared" si="7"/>
        <v>31230</v>
      </c>
      <c r="J37" s="2">
        <f t="shared" si="1"/>
        <v>20700</v>
      </c>
      <c r="K37" s="5">
        <f t="shared" si="8"/>
        <v>28350</v>
      </c>
      <c r="L37" s="5">
        <f t="shared" si="2"/>
        <v>20700</v>
      </c>
      <c r="M37" s="2">
        <f t="shared" si="9"/>
        <v>32130</v>
      </c>
      <c r="N37" s="2">
        <f t="shared" si="3"/>
        <v>20700</v>
      </c>
    </row>
    <row r="38" spans="1:14" ht="18" customHeight="1">
      <c r="A38" s="1" t="s">
        <v>86</v>
      </c>
      <c r="B38" s="1" t="s">
        <v>96</v>
      </c>
      <c r="C38" s="1" t="s">
        <v>19</v>
      </c>
      <c r="D38" s="1" t="s">
        <v>97</v>
      </c>
      <c r="E38" s="1">
        <f t="shared" si="4"/>
        <v>34650</v>
      </c>
      <c r="F38" s="1">
        <f t="shared" si="0"/>
        <v>20700</v>
      </c>
      <c r="G38" s="1">
        <f t="shared" si="5"/>
        <v>33750</v>
      </c>
      <c r="H38" s="1">
        <f t="shared" si="6"/>
        <v>31050</v>
      </c>
      <c r="I38" s="1">
        <f t="shared" si="7"/>
        <v>31230</v>
      </c>
      <c r="J38" s="1">
        <f t="shared" si="1"/>
        <v>20700</v>
      </c>
      <c r="K38" s="1">
        <f t="shared" si="8"/>
        <v>28350</v>
      </c>
      <c r="L38" s="1">
        <f t="shared" si="2"/>
        <v>20700</v>
      </c>
      <c r="M38" s="1">
        <f t="shared" si="9"/>
        <v>32130</v>
      </c>
      <c r="N38" s="1">
        <f t="shared" si="3"/>
        <v>20700</v>
      </c>
    </row>
    <row r="39" spans="1:14" ht="18" customHeight="1">
      <c r="A39" s="2" t="s">
        <v>88</v>
      </c>
      <c r="B39" s="2" t="s">
        <v>98</v>
      </c>
      <c r="C39" s="2" t="s">
        <v>19</v>
      </c>
      <c r="D39" s="2" t="s">
        <v>99</v>
      </c>
      <c r="E39" s="5">
        <f t="shared" si="4"/>
        <v>34650</v>
      </c>
      <c r="F39" s="5">
        <f t="shared" si="0"/>
        <v>20700</v>
      </c>
      <c r="G39" s="2">
        <f t="shared" si="5"/>
        <v>33750</v>
      </c>
      <c r="H39" s="5">
        <f t="shared" si="6"/>
        <v>31050</v>
      </c>
      <c r="I39" s="2">
        <f t="shared" si="7"/>
        <v>31230</v>
      </c>
      <c r="J39" s="2">
        <f t="shared" si="1"/>
        <v>20700</v>
      </c>
      <c r="K39" s="5">
        <f t="shared" si="8"/>
        <v>28350</v>
      </c>
      <c r="L39" s="5">
        <f t="shared" si="2"/>
        <v>20700</v>
      </c>
      <c r="M39" s="2">
        <f t="shared" si="9"/>
        <v>32130</v>
      </c>
      <c r="N39" s="2">
        <f t="shared" si="3"/>
        <v>20700</v>
      </c>
    </row>
    <row r="40" spans="1:14" ht="18" customHeight="1">
      <c r="A40" s="1" t="s">
        <v>90</v>
      </c>
      <c r="B40" s="1" t="s">
        <v>100</v>
      </c>
      <c r="C40" s="1" t="s">
        <v>19</v>
      </c>
      <c r="D40" s="1" t="s">
        <v>101</v>
      </c>
      <c r="E40" s="1">
        <f t="shared" si="4"/>
        <v>34650</v>
      </c>
      <c r="F40" s="1">
        <f t="shared" si="0"/>
        <v>20700</v>
      </c>
      <c r="G40" s="1">
        <f t="shared" si="5"/>
        <v>33750</v>
      </c>
      <c r="H40" s="1">
        <f t="shared" si="6"/>
        <v>31050</v>
      </c>
      <c r="I40" s="1">
        <f t="shared" si="7"/>
        <v>31230</v>
      </c>
      <c r="J40" s="1">
        <f t="shared" si="1"/>
        <v>20700</v>
      </c>
      <c r="K40" s="1">
        <f t="shared" si="8"/>
        <v>28350</v>
      </c>
      <c r="L40" s="1">
        <f t="shared" si="2"/>
        <v>20700</v>
      </c>
      <c r="M40" s="1">
        <f t="shared" si="9"/>
        <v>32130</v>
      </c>
      <c r="N40" s="1">
        <f t="shared" si="3"/>
        <v>20700</v>
      </c>
    </row>
    <row r="41" spans="1:14" ht="18" customHeight="1">
      <c r="A41" s="2" t="s">
        <v>102</v>
      </c>
      <c r="B41" s="2" t="s">
        <v>103</v>
      </c>
      <c r="C41" s="2" t="s">
        <v>19</v>
      </c>
      <c r="D41" s="2" t="s">
        <v>104</v>
      </c>
      <c r="E41" s="5">
        <f>0+13500+20450</f>
        <v>33950</v>
      </c>
      <c r="F41" s="5">
        <f t="shared" si="0"/>
        <v>20700</v>
      </c>
      <c r="G41" s="2">
        <f>0+13500+19550</f>
        <v>33050</v>
      </c>
      <c r="H41" s="5">
        <f>0+13500+17150</f>
        <v>30650</v>
      </c>
      <c r="I41" s="2">
        <f>0+13500+17270</f>
        <v>30770</v>
      </c>
      <c r="J41" s="2">
        <f t="shared" si="1"/>
        <v>20700</v>
      </c>
      <c r="K41" s="5">
        <f>0+13500+14550</f>
        <v>28050</v>
      </c>
      <c r="L41" s="5">
        <f t="shared" si="2"/>
        <v>20700</v>
      </c>
      <c r="M41" s="2">
        <f>0+13500+18230</f>
        <v>31730</v>
      </c>
      <c r="N41" s="2">
        <f t="shared" si="3"/>
        <v>20700</v>
      </c>
    </row>
    <row r="42" spans="1:14" ht="18" customHeight="1">
      <c r="A42" s="1" t="s">
        <v>95</v>
      </c>
      <c r="B42" s="1" t="s">
        <v>105</v>
      </c>
      <c r="C42" s="1" t="s">
        <v>19</v>
      </c>
      <c r="D42" s="1" t="s">
        <v>106</v>
      </c>
      <c r="E42" s="1">
        <f>0+13500+19750</f>
        <v>33250</v>
      </c>
      <c r="F42" s="1">
        <f t="shared" si="0"/>
        <v>20700</v>
      </c>
      <c r="G42" s="1">
        <f>0+13500+18850</f>
        <v>32350</v>
      </c>
      <c r="H42" s="1">
        <f>0+13500+16750</f>
        <v>30250</v>
      </c>
      <c r="I42" s="1">
        <f>0+13500+16810</f>
        <v>30310</v>
      </c>
      <c r="J42" s="1">
        <f t="shared" si="1"/>
        <v>20700</v>
      </c>
      <c r="K42" s="1">
        <f>0+13500+14250</f>
        <v>27750</v>
      </c>
      <c r="L42" s="1">
        <f t="shared" si="2"/>
        <v>20700</v>
      </c>
      <c r="M42" s="1">
        <f>0+13500+17830</f>
        <v>31330</v>
      </c>
      <c r="N42" s="1">
        <f t="shared" si="3"/>
        <v>20700</v>
      </c>
    </row>
    <row r="43" spans="1:14" ht="18" customHeight="1">
      <c r="A43" s="2" t="s">
        <v>97</v>
      </c>
      <c r="B43" s="2" t="s">
        <v>107</v>
      </c>
      <c r="C43" s="2" t="s">
        <v>19</v>
      </c>
      <c r="D43" s="2" t="s">
        <v>108</v>
      </c>
      <c r="E43" s="5">
        <f>0+13500+19050</f>
        <v>32550</v>
      </c>
      <c r="F43" s="5">
        <f t="shared" si="0"/>
        <v>20700</v>
      </c>
      <c r="G43" s="2">
        <f>0+13500+18150</f>
        <v>31650</v>
      </c>
      <c r="H43" s="5">
        <f>0+13500+16350</f>
        <v>29850</v>
      </c>
      <c r="I43" s="2">
        <f>0+13500+16350</f>
        <v>29850</v>
      </c>
      <c r="J43" s="2">
        <f t="shared" si="1"/>
        <v>20700</v>
      </c>
      <c r="K43" s="5">
        <f>0+13500+13950</f>
        <v>27450</v>
      </c>
      <c r="L43" s="5">
        <f t="shared" si="2"/>
        <v>20700</v>
      </c>
      <c r="M43" s="2">
        <f>0+13500+17430</f>
        <v>30930</v>
      </c>
      <c r="N43" s="2">
        <f t="shared" si="3"/>
        <v>20700</v>
      </c>
    </row>
    <row r="44" spans="1:14" ht="18" customHeight="1">
      <c r="A44" s="1" t="s">
        <v>109</v>
      </c>
      <c r="B44" s="1" t="s">
        <v>110</v>
      </c>
      <c r="C44" s="1" t="s">
        <v>19</v>
      </c>
      <c r="D44" s="1" t="s">
        <v>111</v>
      </c>
      <c r="E44" s="1">
        <f>0+13500+18000</f>
        <v>31500</v>
      </c>
      <c r="F44" s="1">
        <f t="shared" si="0"/>
        <v>20700</v>
      </c>
      <c r="G44" s="1">
        <f>0+13500+17100</f>
        <v>30600</v>
      </c>
      <c r="H44" s="1">
        <f>0+13500+15750</f>
        <v>29250</v>
      </c>
      <c r="I44" s="1">
        <f>0+13500+15660</f>
        <v>29160</v>
      </c>
      <c r="J44" s="1">
        <f t="shared" si="1"/>
        <v>20700</v>
      </c>
      <c r="K44" s="1">
        <f>0+13500+13500</f>
        <v>27000</v>
      </c>
      <c r="L44" s="1">
        <f t="shared" si="2"/>
        <v>20700</v>
      </c>
      <c r="M44" s="1">
        <f>0+13500+16830</f>
        <v>30330</v>
      </c>
      <c r="N44" s="1">
        <f t="shared" si="3"/>
        <v>20700</v>
      </c>
    </row>
    <row r="45" spans="1:14" ht="18" customHeight="1">
      <c r="A45" s="2" t="s">
        <v>104</v>
      </c>
      <c r="B45" s="2" t="s">
        <v>112</v>
      </c>
      <c r="C45" s="2" t="s">
        <v>113</v>
      </c>
      <c r="D45" s="2" t="s">
        <v>114</v>
      </c>
      <c r="E45" s="5">
        <f>0+13500+22000</f>
        <v>35500</v>
      </c>
      <c r="F45" s="5">
        <f>0+13500+8800</f>
        <v>22300</v>
      </c>
      <c r="G45" s="2">
        <f>0+13500+20900</f>
        <v>34400</v>
      </c>
      <c r="H45" s="5">
        <f>0+13500+19250</f>
        <v>32750</v>
      </c>
      <c r="I45" s="2">
        <f>0+13500+19140</f>
        <v>32640</v>
      </c>
      <c r="J45" s="2">
        <f>0+13500+8800</f>
        <v>22300</v>
      </c>
      <c r="K45" s="5">
        <f>0+13500+16500</f>
        <v>30000</v>
      </c>
      <c r="L45" s="5">
        <f>0+13500+8800</f>
        <v>22300</v>
      </c>
      <c r="M45" s="2">
        <f>0+13500+20570</f>
        <v>34070</v>
      </c>
      <c r="N45" s="2">
        <f>0+13500+8800</f>
        <v>22300</v>
      </c>
    </row>
    <row r="46" spans="1:14" ht="18" customHeight="1">
      <c r="A46" s="1" t="s">
        <v>106</v>
      </c>
      <c r="B46" s="1" t="s">
        <v>115</v>
      </c>
      <c r="C46" s="1" t="s">
        <v>19</v>
      </c>
      <c r="D46" s="1" t="s">
        <v>114</v>
      </c>
      <c r="E46" s="1">
        <f>0+13500+18000</f>
        <v>31500</v>
      </c>
      <c r="F46" s="1">
        <f>0+13500+7200</f>
        <v>20700</v>
      </c>
      <c r="G46" s="1">
        <f>0+13500+17100</f>
        <v>30600</v>
      </c>
      <c r="H46" s="1">
        <f>0+13500+15750</f>
        <v>29250</v>
      </c>
      <c r="I46" s="1">
        <f>0+13500+15660</f>
        <v>29160</v>
      </c>
      <c r="J46" s="1">
        <f>0+13500+7200</f>
        <v>20700</v>
      </c>
      <c r="K46" s="1">
        <f>0+13500+13500</f>
        <v>27000</v>
      </c>
      <c r="L46" s="1">
        <f>0+13500+7200</f>
        <v>20700</v>
      </c>
      <c r="M46" s="1">
        <f>0+13500+16830</f>
        <v>30330</v>
      </c>
      <c r="N46" s="1">
        <f>0+13500+7200</f>
        <v>20700</v>
      </c>
    </row>
    <row r="47" spans="1:14" ht="18" customHeight="1">
      <c r="A47" s="2" t="s">
        <v>116</v>
      </c>
      <c r="B47" s="2" t="s">
        <v>117</v>
      </c>
      <c r="C47" s="2" t="s">
        <v>19</v>
      </c>
      <c r="D47" s="2" t="s">
        <v>118</v>
      </c>
      <c r="E47" s="5">
        <f>0+13500+18000</f>
        <v>31500</v>
      </c>
      <c r="F47" s="5">
        <f>0+13500+7200</f>
        <v>20700</v>
      </c>
      <c r="G47" s="2">
        <f>0+13500+17100</f>
        <v>30600</v>
      </c>
      <c r="H47" s="5">
        <f>0+13500+15750</f>
        <v>29250</v>
      </c>
      <c r="I47" s="2">
        <f>0+13500+15660</f>
        <v>29160</v>
      </c>
      <c r="J47" s="2">
        <f>0+13500+7200</f>
        <v>20700</v>
      </c>
      <c r="K47" s="5">
        <f>0+13500+13500</f>
        <v>27000</v>
      </c>
      <c r="L47" s="5">
        <f>0+13500+7200</f>
        <v>20700</v>
      </c>
      <c r="M47" s="2">
        <f>0+13500+16830</f>
        <v>30330</v>
      </c>
      <c r="N47" s="2">
        <f>0+13500+7200</f>
        <v>20700</v>
      </c>
    </row>
    <row r="48" spans="1:14" ht="18" customHeight="1">
      <c r="A48" s="1" t="s">
        <v>119</v>
      </c>
      <c r="B48" s="1" t="s">
        <v>120</v>
      </c>
      <c r="C48" s="1" t="s">
        <v>19</v>
      </c>
      <c r="D48" s="1" t="s">
        <v>121</v>
      </c>
      <c r="E48" s="1">
        <f>0+13500+18000</f>
        <v>31500</v>
      </c>
      <c r="F48" s="1">
        <f>0+13500+7200</f>
        <v>20700</v>
      </c>
      <c r="G48" s="1">
        <f>0+13500+17100</f>
        <v>30600</v>
      </c>
      <c r="H48" s="1">
        <f>0+13500+15750</f>
        <v>29250</v>
      </c>
      <c r="I48" s="1">
        <f>0+13500+15660</f>
        <v>29160</v>
      </c>
      <c r="J48" s="1">
        <f>0+13500+7200</f>
        <v>20700</v>
      </c>
      <c r="K48" s="1">
        <f>0+13500+13500</f>
        <v>27000</v>
      </c>
      <c r="L48" s="1">
        <f>0+13500+7200</f>
        <v>20700</v>
      </c>
      <c r="M48" s="1">
        <f>0+13500+16830</f>
        <v>30330</v>
      </c>
      <c r="N48" s="1">
        <f>0+13500+7200</f>
        <v>20700</v>
      </c>
    </row>
    <row r="49" spans="1:14" ht="18" customHeight="1">
      <c r="A49" s="2" t="s">
        <v>122</v>
      </c>
      <c r="B49" s="2" t="s">
        <v>123</v>
      </c>
      <c r="C49" s="2" t="s">
        <v>124</v>
      </c>
      <c r="D49" s="2" t="s">
        <v>125</v>
      </c>
      <c r="E49" s="5">
        <f>0+13500+20000</f>
        <v>33500</v>
      </c>
      <c r="F49" s="5">
        <f>0+13500+8000</f>
        <v>21500</v>
      </c>
      <c r="G49" s="2">
        <f>0+13500+19000</f>
        <v>32500</v>
      </c>
      <c r="H49" s="5">
        <f>0+13500+17500</f>
        <v>31000</v>
      </c>
      <c r="I49" s="2">
        <f>0+13500+17400</f>
        <v>30900</v>
      </c>
      <c r="J49" s="2">
        <f>0+13500+8000</f>
        <v>21500</v>
      </c>
      <c r="K49" s="5">
        <f>0+13500+15000</f>
        <v>28500</v>
      </c>
      <c r="L49" s="5">
        <f>0+13500+8000</f>
        <v>21500</v>
      </c>
      <c r="M49" s="2">
        <f>0+13500+18700</f>
        <v>32200</v>
      </c>
      <c r="N49" s="2">
        <f>0+13500+8000</f>
        <v>21500</v>
      </c>
    </row>
    <row r="50" spans="1:14" ht="18" customHeight="1">
      <c r="A50" s="1" t="s">
        <v>126</v>
      </c>
      <c r="B50" s="1" t="s">
        <v>127</v>
      </c>
      <c r="C50" s="1" t="s">
        <v>124</v>
      </c>
      <c r="D50" s="1" t="s">
        <v>128</v>
      </c>
      <c r="E50" s="1">
        <f>0+13500+12000</f>
        <v>25500</v>
      </c>
      <c r="F50" s="1">
        <f>0+13500+4800</f>
        <v>18300</v>
      </c>
      <c r="G50" s="1">
        <f>0+13500+11400</f>
        <v>24900</v>
      </c>
      <c r="H50" s="1">
        <f>0+13500+10500</f>
        <v>24000</v>
      </c>
      <c r="I50" s="1">
        <f>0+13500+10440</f>
        <v>23940</v>
      </c>
      <c r="J50" s="1">
        <f>0+13500+4800</f>
        <v>18300</v>
      </c>
      <c r="K50" s="1">
        <f>0+13500+9000</f>
        <v>22500</v>
      </c>
      <c r="L50" s="1">
        <f>0+13500+4800</f>
        <v>18300</v>
      </c>
      <c r="M50" s="1">
        <f>0+13500+11220</f>
        <v>24720</v>
      </c>
      <c r="N50" s="1">
        <f>0+13500+4800</f>
        <v>18300</v>
      </c>
    </row>
    <row r="65536" ht="12.75"/>
  </sheetData>
  <sheetProtection selectLockedCells="1" selectUnlockedCells="1"/>
  <mergeCells count="9">
    <mergeCell ref="I2:J2"/>
    <mergeCell ref="K2:L2"/>
    <mergeCell ref="M2:N2"/>
    <mergeCell ref="A1:N1"/>
    <mergeCell ref="A2:A3"/>
    <mergeCell ref="B2:B3"/>
    <mergeCell ref="C2:C3"/>
    <mergeCell ref="D2:D3"/>
    <mergeCell ref="E2:F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2022-02-05T20:22:38Z</dcterms:modified>
  <cp:category/>
  <cp:version/>
  <cp:contentType/>
  <cp:contentStatus/>
</cp:coreProperties>
</file>