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<sst xmlns="http://schemas.openxmlformats.org/spreadsheetml/2006/main" count="201" uniqueCount="126">
  <si>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Аленка, база отдыха (Анапа, пос. Джемете, Пионерский проспект, 70г)</t>
  </si>
  <si>
    <t>Отправление</t>
  </si>
  <si>
    <t>Дни отдыха</t>
  </si>
  <si>
    <t>дней/ночей на отдыхе</t>
  </si>
  <si>
    <t>Прибытие</t>
  </si>
  <si>
    <t>3-х местный "Стандарт", 16 кв.м 
(двуспальная кровать+ диван-кровать)</t>
  </si>
  <si>
    <t>4-х местный "Стандарт", 16 кв.м 
(двуспальная кровать+диван-кровать)</t>
  </si>
  <si>
    <t>3-х местный "Полулюкс", 22 кв.м 
(двуспальная кровать+диван-кровать)</t>
  </si>
  <si>
    <t>4-х местный "Полулюкс", 22 кв.м 
(двуспальная кровать+диван-кровать)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</si>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</sst>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0+10800+2720</f>
        <v>13520</v>
      </c>
      <c r="F4" s="1">
        <f>0+10800+2000</f>
        <v>12800</v>
      </c>
      <c r="G4" s="1">
        <f>0+10800+3520</f>
        <v>14320</v>
      </c>
      <c r="H4" s="1">
        <f>0+10800+2600</f>
        <v>13400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0+10800+3660</f>
        <v>14460</v>
      </c>
      <c r="F5" s="2">
        <f>0+10800+2700</f>
        <v>13500</v>
      </c>
      <c r="G5" s="5">
        <f>0+10800+4860</f>
        <v>15660</v>
      </c>
      <c r="H5" s="2">
        <f>0+10800+3600</f>
        <v>14400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0+10800+4060</f>
        <v>14860</v>
      </c>
      <c r="F6" s="1">
        <f>0+10800+3000</f>
        <v>13800</v>
      </c>
      <c r="G6" s="1">
        <f>0+10800+5460</f>
        <v>16260</v>
      </c>
      <c r="H6" s="1">
        <f>0+10800+4050</f>
        <v>14850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0+10800+4460</f>
        <v>15260</v>
      </c>
      <c r="F7" s="2">
        <f>0+10800+3300</f>
        <v>14100</v>
      </c>
      <c r="G7" s="5">
        <f>0+10800+6060</f>
        <v>16860</v>
      </c>
      <c r="H7" s="2">
        <f>0+10800+4500</f>
        <v>15300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0+10800+4860</f>
        <v>15660</v>
      </c>
      <c r="F8" s="1">
        <f>0+10800+3600</f>
        <v>14400</v>
      </c>
      <c r="G8" s="1">
        <f>0+10800+6660</f>
        <v>17460</v>
      </c>
      <c r="H8" s="1">
        <f>0+10800+4950</f>
        <v>15750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0+10800+5120</f>
        <v>15920</v>
      </c>
      <c r="F9" s="2">
        <f>0+10800+3800</f>
        <v>14600</v>
      </c>
      <c r="G9" s="5">
        <f>0+10800+6780</f>
        <v>17580</v>
      </c>
      <c r="H9" s="2">
        <f>0+10800+5050</f>
        <v>15850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0+10800+5380</f>
        <v>16180</v>
      </c>
      <c r="F10" s="1">
        <f>0+10800+4000</f>
        <v>14800</v>
      </c>
      <c r="G10" s="1">
        <f>0+10800+6900</f>
        <v>17700</v>
      </c>
      <c r="H10" s="1">
        <f>0+10800+5150</f>
        <v>15950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0+10800+5640</f>
        <v>16440</v>
      </c>
      <c r="F11" s="2">
        <f>0+10800+4200</f>
        <v>15000</v>
      </c>
      <c r="G11" s="5">
        <f>0+10800+7020</f>
        <v>17820</v>
      </c>
      <c r="H11" s="2">
        <f>0+10800+5250</f>
        <v>16050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0+10800+5900</f>
        <v>16700</v>
      </c>
      <c r="F12" s="1">
        <f>0+10800+4400</f>
        <v>15200</v>
      </c>
      <c r="G12" s="1">
        <f>0+10800+7140</f>
        <v>17940</v>
      </c>
      <c r="H12" s="1">
        <f>0+10800+5350</f>
        <v>16150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0+10800+6160</f>
        <v>16960</v>
      </c>
      <c r="F13" s="2">
        <f>0+10800+4600</f>
        <v>15400</v>
      </c>
      <c r="G13" s="5">
        <f>0+10800+7370</f>
        <v>18170</v>
      </c>
      <c r="H13" s="2">
        <f>0+10800+5525</f>
        <v>16325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0+10800+6420</f>
        <v>17220</v>
      </c>
      <c r="F14" s="1">
        <f>0+10800+4800</f>
        <v>15600</v>
      </c>
      <c r="G14" s="1">
        <f>0+10800+7710</f>
        <v>18510</v>
      </c>
      <c r="H14" s="1">
        <f>0+10800+5775</f>
        <v>16575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0+10800+6680</f>
        <v>17480</v>
      </c>
      <c r="F15" s="2">
        <f>0+10800+5000</f>
        <v>15800</v>
      </c>
      <c r="G15" s="5">
        <f>0+10800+8050</f>
        <v>18850</v>
      </c>
      <c r="H15" s="2">
        <f>0+10800+6025</f>
        <v>16825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0+10800+6940</f>
        <v>17740</v>
      </c>
      <c r="F16" s="1">
        <f>0+10800+5200</f>
        <v>16000</v>
      </c>
      <c r="G16" s="1">
        <f>0+10800+8390</f>
        <v>19190</v>
      </c>
      <c r="H16" s="1">
        <f>0+10800+6275</f>
        <v>17075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>0+10800+7200</f>
        <v>18000</v>
      </c>
      <c r="F17" s="2">
        <f>0+10800+5400</f>
        <v>16200</v>
      </c>
      <c r="G17" s="5">
        <f>0+10800+8730</f>
        <v>19530</v>
      </c>
      <c r="H17" s="2">
        <f>0+10800+6525</f>
        <v>17325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>0+10800+7200</f>
        <v>18000</v>
      </c>
      <c r="F18" s="1">
        <f>0+10800+5400</f>
        <v>16200</v>
      </c>
      <c r="G18" s="1">
        <f>0+10800+8730</f>
        <v>19530</v>
      </c>
      <c r="H18" s="1">
        <f>0+10800+6525</f>
        <v>17325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>0+10800+7200</f>
        <v>18000</v>
      </c>
      <c r="F19" s="2">
        <f>0+10800+5400</f>
        <v>16200</v>
      </c>
      <c r="G19" s="5">
        <f>0+10800+8730</f>
        <v>19530</v>
      </c>
      <c r="H19" s="2">
        <f>0+10800+6525</f>
        <v>17325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0+10800+7300</f>
        <v>18100</v>
      </c>
      <c r="F20" s="1">
        <f>0+10800+5475</f>
        <v>16275</v>
      </c>
      <c r="G20" s="1">
        <f>0+10800+8830</f>
        <v>19630</v>
      </c>
      <c r="H20" s="1">
        <f>0+10800+6600</f>
        <v>17400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>0+10800+7600</f>
        <v>18400</v>
      </c>
      <c r="F21" s="2">
        <f>0+10800+5700</f>
        <v>16500</v>
      </c>
      <c r="G21" s="5">
        <f>0+10800+9130</f>
        <v>19930</v>
      </c>
      <c r="H21" s="2">
        <f>0+10800+6825</f>
        <v>17625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>0+10800+7800</f>
        <v>18600</v>
      </c>
      <c r="F22" s="1">
        <f>0+10800+5850</f>
        <v>16650</v>
      </c>
      <c r="G22" s="1">
        <f>0+10800+9330</f>
        <v>20130</v>
      </c>
      <c r="H22" s="1">
        <f>0+10800+6975</f>
        <v>17775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>0+10800+8000</f>
        <v>18800</v>
      </c>
      <c r="F23" s="2">
        <f>0+10800+6000</f>
        <v>16800</v>
      </c>
      <c r="G23" s="5">
        <f>0+10800+9530</f>
        <v>20330</v>
      </c>
      <c r="H23" s="2">
        <f>0+10800+7125</f>
        <v>17925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0" ref="E24:E33">0+10800+8100</f>
        <v>18900</v>
      </c>
      <c r="F24" s="1">
        <f aca="true" t="shared" si="1" ref="F24:F33">0+10800+6075</f>
        <v>16875</v>
      </c>
      <c r="G24" s="1">
        <f aca="true" t="shared" si="2" ref="G24:G33">0+10800+9630</f>
        <v>20430</v>
      </c>
      <c r="H24" s="1">
        <f aca="true" t="shared" si="3" ref="H24:H33">0+10800+7200</f>
        <v>18000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0"/>
        <v>18900</v>
      </c>
      <c r="F25" s="2">
        <f t="shared" si="1"/>
        <v>16875</v>
      </c>
      <c r="G25" s="5">
        <f t="shared" si="2"/>
        <v>20430</v>
      </c>
      <c r="H25" s="2">
        <f t="shared" si="3"/>
        <v>18000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0"/>
        <v>18900</v>
      </c>
      <c r="F26" s="1">
        <f t="shared" si="1"/>
        <v>16875</v>
      </c>
      <c r="G26" s="1">
        <f t="shared" si="2"/>
        <v>20430</v>
      </c>
      <c r="H26" s="1">
        <f t="shared" si="3"/>
        <v>18000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0"/>
        <v>18900</v>
      </c>
      <c r="F27" s="2">
        <f t="shared" si="1"/>
        <v>16875</v>
      </c>
      <c r="G27" s="5">
        <f t="shared" si="2"/>
        <v>20430</v>
      </c>
      <c r="H27" s="2">
        <f t="shared" si="3"/>
        <v>18000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0"/>
        <v>18900</v>
      </c>
      <c r="F28" s="1">
        <f t="shared" si="1"/>
        <v>16875</v>
      </c>
      <c r="G28" s="1">
        <f t="shared" si="2"/>
        <v>20430</v>
      </c>
      <c r="H28" s="1">
        <f t="shared" si="3"/>
        <v>18000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0"/>
        <v>18900</v>
      </c>
      <c r="F29" s="2">
        <f t="shared" si="1"/>
        <v>16875</v>
      </c>
      <c r="G29" s="5">
        <f t="shared" si="2"/>
        <v>20430</v>
      </c>
      <c r="H29" s="2">
        <f t="shared" si="3"/>
        <v>18000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0"/>
        <v>18900</v>
      </c>
      <c r="F30" s="1">
        <f t="shared" si="1"/>
        <v>16875</v>
      </c>
      <c r="G30" s="1">
        <f t="shared" si="2"/>
        <v>20430</v>
      </c>
      <c r="H30" s="1">
        <f t="shared" si="3"/>
        <v>18000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0"/>
        <v>18900</v>
      </c>
      <c r="F31" s="2">
        <f t="shared" si="1"/>
        <v>16875</v>
      </c>
      <c r="G31" s="5">
        <f t="shared" si="2"/>
        <v>20430</v>
      </c>
      <c r="H31" s="2">
        <f t="shared" si="3"/>
        <v>18000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0"/>
        <v>18900</v>
      </c>
      <c r="F32" s="1">
        <f t="shared" si="1"/>
        <v>16875</v>
      </c>
      <c r="G32" s="1">
        <f t="shared" si="2"/>
        <v>20430</v>
      </c>
      <c r="H32" s="1">
        <f t="shared" si="3"/>
        <v>18000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0"/>
        <v>18900</v>
      </c>
      <c r="F33" s="2">
        <f t="shared" si="1"/>
        <v>16875</v>
      </c>
      <c r="G33" s="5">
        <f t="shared" si="2"/>
        <v>20430</v>
      </c>
      <c r="H33" s="2">
        <f t="shared" si="3"/>
        <v>18000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>0+10800+8670</f>
        <v>19470</v>
      </c>
      <c r="F34" s="1">
        <f>0+10800+6500</f>
        <v>17300</v>
      </c>
      <c r="G34" s="1">
        <f>0+10800+10330</f>
        <v>21130</v>
      </c>
      <c r="H34" s="1">
        <f>0+10800+7725</f>
        <v>18525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>0+10800+9810</f>
        <v>20610</v>
      </c>
      <c r="F35" s="2">
        <f>0+10800+7350</f>
        <v>18150</v>
      </c>
      <c r="G35" s="5">
        <f>0+10800+11730</f>
        <v>22530</v>
      </c>
      <c r="H35" s="2">
        <f>0+10800+8775</f>
        <v>19575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>0+10800+10950</f>
        <v>21750</v>
      </c>
      <c r="F36" s="1">
        <f>0+10800+8200</f>
        <v>19000</v>
      </c>
      <c r="G36" s="1">
        <f>0+10800+13130</f>
        <v>23930</v>
      </c>
      <c r="H36" s="1">
        <f>0+10800+9825</f>
        <v>20625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>0+10800+11760</f>
        <v>22560</v>
      </c>
      <c r="F37" s="2">
        <f>0+10800+8800</f>
        <v>19600</v>
      </c>
      <c r="G37" s="5">
        <f>0+10800+14160</f>
        <v>24960</v>
      </c>
      <c r="H37" s="2">
        <f>0+10800+10600</f>
        <v>21400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>0+10800+10530</f>
        <v>21330</v>
      </c>
      <c r="F38" s="1">
        <f>0+10800+7875</f>
        <v>18675</v>
      </c>
      <c r="G38" s="1">
        <f>0+10800+12720</f>
        <v>23520</v>
      </c>
      <c r="H38" s="1">
        <f>0+10800+9525</f>
        <v>20325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>0+10800+8730</f>
        <v>19530</v>
      </c>
      <c r="F39" s="2">
        <f>0+10800+6525</f>
        <v>17325</v>
      </c>
      <c r="G39" s="5">
        <f>0+10800+10580</f>
        <v>21380</v>
      </c>
      <c r="H39" s="2">
        <f>0+10800+7925</f>
        <v>18725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0+10800+6930</f>
        <v>17730</v>
      </c>
      <c r="F40" s="1">
        <f>0+10800+5175</f>
        <v>15975</v>
      </c>
      <c r="G40" s="1">
        <f>0+10800+8440</f>
        <v>19240</v>
      </c>
      <c r="H40" s="1">
        <f>0+10800+6325</f>
        <v>17125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0+10800+4870</f>
        <v>15670</v>
      </c>
      <c r="F41" s="2">
        <f>0+10800+3625</f>
        <v>14425</v>
      </c>
      <c r="G41" s="5">
        <f>0+10800+6040</f>
        <v>16840</v>
      </c>
      <c r="H41" s="2">
        <f>0+10800+4525</f>
        <v>15325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0+10800+4610</f>
        <v>15410</v>
      </c>
      <c r="F42" s="1">
        <f>0+10800+3425</f>
        <v>14225</v>
      </c>
      <c r="G42" s="1">
        <f>0+10800+5780</f>
        <v>16580</v>
      </c>
      <c r="H42" s="1">
        <f>0+10800+4325</f>
        <v>15125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0+10800+4350</f>
        <v>15150</v>
      </c>
      <c r="F43" s="2">
        <f>0+10800+3225</f>
        <v>14025</v>
      </c>
      <c r="G43" s="5">
        <f>0+10800+5520</f>
        <v>16320</v>
      </c>
      <c r="H43" s="2">
        <f>0+10800+4125</f>
        <v>14925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0+10800+3960</f>
        <v>14760</v>
      </c>
      <c r="F44" s="1">
        <f>0+10800+2925</f>
        <v>13725</v>
      </c>
      <c r="G44" s="1">
        <f>0+10800+5130</f>
        <v>15930</v>
      </c>
      <c r="H44" s="1">
        <f>0+10800+3825</f>
        <v>14625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0+10800+4840</f>
        <v>15640</v>
      </c>
      <c r="F45" s="2">
        <f>0+10800+3575</f>
        <v>14375</v>
      </c>
      <c r="G45" s="5">
        <f>0+10800+6270</f>
        <v>17070</v>
      </c>
      <c r="H45" s="2">
        <f>0+10800+4675</f>
        <v>15475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0+10800+3960</f>
        <v>14760</v>
      </c>
      <c r="F46" s="1">
        <f>0+10800+2925</f>
        <v>13725</v>
      </c>
      <c r="G46" s="1">
        <f>0+10800+5130</f>
        <v>15930</v>
      </c>
      <c r="H46" s="1">
        <f>0+10800+3825</f>
        <v>14625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0+10800+3110</f>
        <v>13910</v>
      </c>
      <c r="F47" s="2">
        <f>0+10800+2300</f>
        <v>13100</v>
      </c>
      <c r="G47" s="5">
        <f>0+10800+3980</f>
        <v>14780</v>
      </c>
      <c r="H47" s="2">
        <f>0+10800+3200</f>
        <v>14000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0+10800+2430</f>
        <v>13230</v>
      </c>
      <c r="F48" s="1">
        <f>0+10800+1800</f>
        <v>12600</v>
      </c>
      <c r="G48" s="1">
        <f>0+10800+3060</f>
        <v>13860</v>
      </c>
      <c r="H48" s="1">
        <f>0+10800+2700</f>
        <v>13500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0+10800+2700</f>
        <v>13500</v>
      </c>
      <c r="F49" s="2">
        <f>0+10800+2000</f>
        <v>12800</v>
      </c>
      <c r="G49" s="5">
        <f>0+10800+3400</f>
        <v>14200</v>
      </c>
      <c r="H49" s="2">
        <f>0+10800+3000</f>
        <v>13800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0+10800+1620</f>
        <v>12420</v>
      </c>
      <c r="F50" s="1">
        <f>0+10800+1200</f>
        <v>12000</v>
      </c>
      <c r="G50" s="1">
        <f>0+10800+2040</f>
        <v>12840</v>
      </c>
      <c r="H50" s="1">
        <f>0+10800+1800</f>
        <v>12600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2022-02-05T10:40:51Z</dcterms:modified>
  <cp:category/>
  <cp:version/>
  <cp:contentType/>
  <cp:contentStatus/>
</cp:coreProperties>
</file>