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<sst xmlns="http://schemas.openxmlformats.org/spreadsheetml/2006/main" count="205" uniqueCount="127">
  <si>
    <t>Сан-Тропе, гостевой дом (г. Сочи, пос. Лазаревское, ул. Шевченко, 13)</t>
  </si>
  <si>
    <t>Отправление</t>
  </si>
  <si>
    <t>Дни отдыха</t>
  </si>
  <si>
    <t>дней/ночей на отдыхе</t>
  </si>
  <si>
    <t>Прибытие</t>
  </si>
  <si>
    <t>2-х местный  удобствами на этаже 
(удобства на два номера) 15 кв.м</t>
  </si>
  <si>
    <t>3-х местный  удобствами на этаже 
(удобства на два номера) 15 кв.м</t>
  </si>
  <si>
    <t xml:space="preserve">4-х местный "Стандарт" с балконом, 20 кв.м. </t>
  </si>
  <si>
    <t xml:space="preserve">5-ти местный "Стандарт" с балконом, 20 кв.м. </t>
  </si>
  <si>
    <t>2-х местный "Комфорт" с балконом, 15 кв.м.</t>
  </si>
  <si>
    <t>3-х местный "Комфорт" с балконом, 15 кв.м.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</si>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</sst>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</row>
    <row r="3" spans="1:10" ht="39.75" customHeight="1">
      <c r="A3" s="7"/>
      <c r="B3" s="7"/>
      <c r="C3" s="7"/>
      <c r="D3" s="7"/>
      <c r="E3" s="3" t="s">
        <v>11</v>
      </c>
      <c r="F3" s="4" t="s">
        <v>11</v>
      </c>
      <c r="G3" s="3" t="s">
        <v>11</v>
      </c>
      <c r="H3" s="4" t="s">
        <v>11</v>
      </c>
      <c r="I3" s="3" t="s">
        <v>11</v>
      </c>
      <c r="J3" s="4" t="s">
        <v>11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>0+10800+4400</f>
        <v>15200</v>
      </c>
      <c r="F4" s="1">
        <f>0+10800+3520</f>
        <v>14320</v>
      </c>
      <c r="G4" s="1">
        <f>0+10800+4400</f>
        <v>15200</v>
      </c>
      <c r="H4" s="1">
        <f>0+10800+3520</f>
        <v>14320</v>
      </c>
      <c r="I4" s="1">
        <f>0+10800+4800</f>
        <v>15600</v>
      </c>
      <c r="J4" s="1">
        <f>0+10800+4000</f>
        <v>14800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5">
        <f>0+10800+5100</f>
        <v>15900</v>
      </c>
      <c r="F5" s="2">
        <f>0+10800+4050</f>
        <v>14850</v>
      </c>
      <c r="G5" s="5">
        <f>0+10800+5175</f>
        <v>15975</v>
      </c>
      <c r="H5" s="2">
        <f>0+10800+4140</f>
        <v>14940</v>
      </c>
      <c r="I5" s="5">
        <f>0+10800+5700</f>
        <v>16500</v>
      </c>
      <c r="J5" s="2">
        <f>0+10800+4710</f>
        <v>15510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>0+10800+5200</f>
        <v>16000</v>
      </c>
      <c r="F6" s="1">
        <f>0+10800+4110</f>
        <v>14910</v>
      </c>
      <c r="G6" s="1">
        <f>0+10800+5325</f>
        <v>16125</v>
      </c>
      <c r="H6" s="1">
        <f>0+10800+4260</f>
        <v>15060</v>
      </c>
      <c r="I6" s="1">
        <f>0+10800+5900</f>
        <v>16700</v>
      </c>
      <c r="J6" s="1">
        <f>0+10800+4850</f>
        <v>15650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5">
        <f>0+10800+5300</f>
        <v>16100</v>
      </c>
      <c r="F7" s="2">
        <f>0+10800+4170</f>
        <v>14970</v>
      </c>
      <c r="G7" s="5">
        <f>0+10800+5475</f>
        <v>16275</v>
      </c>
      <c r="H7" s="2">
        <f>0+10800+4380</f>
        <v>15180</v>
      </c>
      <c r="I7" s="5">
        <f>0+10800+6100</f>
        <v>16900</v>
      </c>
      <c r="J7" s="2">
        <f>0+10800+4990</f>
        <v>15790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>0+10800+5400</f>
        <v>16200</v>
      </c>
      <c r="F8" s="1">
        <f>0+10800+4230</f>
        <v>15030</v>
      </c>
      <c r="G8" s="1">
        <f>0+10800+5625</f>
        <v>16425</v>
      </c>
      <c r="H8" s="1">
        <f>0+10800+4500</f>
        <v>15300</v>
      </c>
      <c r="I8" s="1">
        <f>0+10800+6300</f>
        <v>17100</v>
      </c>
      <c r="J8" s="1">
        <f>0+10800+5130</f>
        <v>15930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5">
        <f>0+10800+5500</f>
        <v>16300</v>
      </c>
      <c r="F9" s="2">
        <f>0+10800+4290</f>
        <v>15090</v>
      </c>
      <c r="G9" s="5">
        <f>0+10800+5725</f>
        <v>16525</v>
      </c>
      <c r="H9" s="2">
        <f>0+10800+4580</f>
        <v>15380</v>
      </c>
      <c r="I9" s="5">
        <f>0+10800+6500</f>
        <v>17300</v>
      </c>
      <c r="J9" s="2">
        <f>0+10800+5190</f>
        <v>15990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>0+10800+5600</f>
        <v>16400</v>
      </c>
      <c r="F10" s="1">
        <f>0+10800+4350</f>
        <v>15150</v>
      </c>
      <c r="G10" s="1">
        <f>0+10800+5825</f>
        <v>16625</v>
      </c>
      <c r="H10" s="1">
        <f>0+10800+4660</f>
        <v>15460</v>
      </c>
      <c r="I10" s="1">
        <f>0+10800+6700</f>
        <v>17500</v>
      </c>
      <c r="J10" s="1">
        <f>0+10800+5250</f>
        <v>16050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5">
        <f>0+10800+5700</f>
        <v>16500</v>
      </c>
      <c r="F11" s="2">
        <f>0+10800+4410</f>
        <v>15210</v>
      </c>
      <c r="G11" s="5">
        <f>0+10800+5925</f>
        <v>16725</v>
      </c>
      <c r="H11" s="2">
        <f>0+10800+4740</f>
        <v>15540</v>
      </c>
      <c r="I11" s="5">
        <f>0+10800+6900</f>
        <v>17700</v>
      </c>
      <c r="J11" s="2">
        <f>0+10800+5310</f>
        <v>16110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>0+10800+5800</f>
        <v>16600</v>
      </c>
      <c r="F12" s="1">
        <f>0+10800+4470</f>
        <v>15270</v>
      </c>
      <c r="G12" s="1">
        <f>0+10800+6025</f>
        <v>16825</v>
      </c>
      <c r="H12" s="1">
        <f>0+10800+4820</f>
        <v>15620</v>
      </c>
      <c r="I12" s="1">
        <f>0+10800+7100</f>
        <v>17900</v>
      </c>
      <c r="J12" s="1">
        <f>0+10800+5370</f>
        <v>16170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5">
        <f>0+10800+5900</f>
        <v>16700</v>
      </c>
      <c r="F13" s="2">
        <f>0+10800+4540</f>
        <v>15340</v>
      </c>
      <c r="G13" s="5">
        <f>0+10800+6150</f>
        <v>16950</v>
      </c>
      <c r="H13" s="2">
        <f>0+10800+4920</f>
        <v>15720</v>
      </c>
      <c r="I13" s="5">
        <f>0+10800+7300</f>
        <v>18100</v>
      </c>
      <c r="J13" s="2">
        <f>0+10800+5540</f>
        <v>16340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>0+10800+6000</f>
        <v>16800</v>
      </c>
      <c r="F14" s="1">
        <f>0+10800+4620</f>
        <v>15420</v>
      </c>
      <c r="G14" s="1">
        <f>0+10800+6300</f>
        <v>17100</v>
      </c>
      <c r="H14" s="1">
        <f>0+10800+5040</f>
        <v>15840</v>
      </c>
      <c r="I14" s="1">
        <f>0+10800+7500</f>
        <v>18300</v>
      </c>
      <c r="J14" s="1">
        <f>0+10800+5820</f>
        <v>16620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5">
        <f>0+10800+6100</f>
        <v>16900</v>
      </c>
      <c r="F15" s="2">
        <f>0+10800+4700</f>
        <v>15500</v>
      </c>
      <c r="G15" s="5">
        <f>0+10800+6450</f>
        <v>17250</v>
      </c>
      <c r="H15" s="2">
        <f>0+10800+5160</f>
        <v>15960</v>
      </c>
      <c r="I15" s="5">
        <f>0+10800+7700</f>
        <v>18500</v>
      </c>
      <c r="J15" s="2">
        <f>0+10800+6100</f>
        <v>16900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>0+10800+6200</f>
        <v>17000</v>
      </c>
      <c r="F16" s="1">
        <f>0+10800+4780</f>
        <v>15580</v>
      </c>
      <c r="G16" s="1">
        <f>0+10800+6600</f>
        <v>17400</v>
      </c>
      <c r="H16" s="1">
        <f>0+10800+5280</f>
        <v>16080</v>
      </c>
      <c r="I16" s="1">
        <f>0+10800+7900</f>
        <v>18700</v>
      </c>
      <c r="J16" s="1">
        <f>0+10800+6380</f>
        <v>17180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5">
        <f>0+10800+6300</f>
        <v>17100</v>
      </c>
      <c r="F17" s="2">
        <f>0+10800+4860</f>
        <v>15660</v>
      </c>
      <c r="G17" s="5">
        <f>0+10800+6750</f>
        <v>17550</v>
      </c>
      <c r="H17" s="2">
        <f>0+10800+5400</f>
        <v>16200</v>
      </c>
      <c r="I17" s="5">
        <f>0+10800+8100</f>
        <v>18900</v>
      </c>
      <c r="J17" s="2">
        <f>0+10800+6660</f>
        <v>17460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>0+10800+6400</f>
        <v>17200</v>
      </c>
      <c r="F18" s="1">
        <f>0+10800+4980</f>
        <v>15780</v>
      </c>
      <c r="G18" s="1">
        <f>0+10800+7000</f>
        <v>17800</v>
      </c>
      <c r="H18" s="1">
        <f>0+10800+5600</f>
        <v>16400</v>
      </c>
      <c r="I18" s="1">
        <f>0+10800+8200</f>
        <v>19000</v>
      </c>
      <c r="J18" s="1">
        <f>0+10800+6780</f>
        <v>17580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5">
        <f>0+10800+6500</f>
        <v>17300</v>
      </c>
      <c r="F19" s="2">
        <f>0+10800+5100</f>
        <v>15900</v>
      </c>
      <c r="G19" s="5">
        <f>0+10800+7250</f>
        <v>18050</v>
      </c>
      <c r="H19" s="2">
        <f>0+10800+5800</f>
        <v>16600</v>
      </c>
      <c r="I19" s="5">
        <f>0+10800+8300</f>
        <v>19100</v>
      </c>
      <c r="J19" s="2">
        <f>0+10800+6900</f>
        <v>17700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>0+10800+6600</f>
        <v>17400</v>
      </c>
      <c r="F20" s="1">
        <f>0+10800+5220</f>
        <v>16020</v>
      </c>
      <c r="G20" s="1">
        <f>0+10800+7500</f>
        <v>18300</v>
      </c>
      <c r="H20" s="1">
        <f>0+10800+6000</f>
        <v>16800</v>
      </c>
      <c r="I20" s="1">
        <f>0+10800+8400</f>
        <v>19200</v>
      </c>
      <c r="J20" s="1">
        <f>0+10800+7020</f>
        <v>17820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5">
        <f>0+10800+6750</f>
        <v>17550</v>
      </c>
      <c r="F21" s="2">
        <f>0+10800+5400</f>
        <v>16200</v>
      </c>
      <c r="G21" s="5">
        <f>0+10800+7875</f>
        <v>18675</v>
      </c>
      <c r="H21" s="2">
        <f>0+10800+6300</f>
        <v>17100</v>
      </c>
      <c r="I21" s="5">
        <f>0+10800+8550</f>
        <v>19350</v>
      </c>
      <c r="J21" s="2">
        <f>0+10800+7200</f>
        <v>18000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>0+10800+6800</f>
        <v>17600</v>
      </c>
      <c r="F22" s="1">
        <f>0+10800+5440</f>
        <v>16240</v>
      </c>
      <c r="G22" s="1">
        <f>0+10800+8000</f>
        <v>18800</v>
      </c>
      <c r="H22" s="1">
        <f>0+10800+6400</f>
        <v>17200</v>
      </c>
      <c r="I22" s="1">
        <f>0+10800+8600</f>
        <v>19400</v>
      </c>
      <c r="J22" s="1">
        <f>0+10800+7270</f>
        <v>18070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5">
        <f>0+10800+6900</f>
        <v>17700</v>
      </c>
      <c r="F23" s="2">
        <f>0+10800+5520</f>
        <v>16320</v>
      </c>
      <c r="G23" s="5">
        <f>0+10800+8250</f>
        <v>19050</v>
      </c>
      <c r="H23" s="2">
        <f>0+10800+6600</f>
        <v>17400</v>
      </c>
      <c r="I23" s="5">
        <f>0+10800+8700</f>
        <v>19500</v>
      </c>
      <c r="J23" s="2">
        <f>0+10800+7410</f>
        <v>18210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>0+10800+7000</f>
        <v>17800</v>
      </c>
      <c r="F24" s="1">
        <f>0+10800+5600</f>
        <v>16400</v>
      </c>
      <c r="G24" s="1">
        <f>0+10800+8500</f>
        <v>19300</v>
      </c>
      <c r="H24" s="1">
        <f>0+10800+6800</f>
        <v>17600</v>
      </c>
      <c r="I24" s="1">
        <f>0+10800+8800</f>
        <v>19600</v>
      </c>
      <c r="J24" s="1">
        <f>0+10800+7550</f>
        <v>18350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37</v>
      </c>
      <c r="E25" s="5">
        <f>0+10800+7150</f>
        <v>17950</v>
      </c>
      <c r="F25" s="2">
        <f>0+10800+5720</f>
        <v>16520</v>
      </c>
      <c r="G25" s="5">
        <f>0+10800+8875</f>
        <v>19675</v>
      </c>
      <c r="H25" s="2">
        <f>0+10800+7100</f>
        <v>17900</v>
      </c>
      <c r="I25" s="5">
        <f>0+10800+8950</f>
        <v>19750</v>
      </c>
      <c r="J25" s="2">
        <f>0+10800+7760</f>
        <v>18560</v>
      </c>
    </row>
    <row r="26" spans="1:10" ht="18" customHeight="1">
      <c r="A26" s="1" t="s">
        <v>58</v>
      </c>
      <c r="B26" s="1" t="s">
        <v>67</v>
      </c>
      <c r="C26" s="1" t="s">
        <v>18</v>
      </c>
      <c r="D26" s="1" t="s">
        <v>68</v>
      </c>
      <c r="E26" s="1">
        <f>0+10800+7200</f>
        <v>18000</v>
      </c>
      <c r="F26" s="1">
        <f>0+10800+5760</f>
        <v>16560</v>
      </c>
      <c r="G26" s="1">
        <f>0+10800+9000</f>
        <v>19800</v>
      </c>
      <c r="H26" s="1">
        <f>0+10800+7200</f>
        <v>18000</v>
      </c>
      <c r="I26" s="1">
        <f>0+10800+9000</f>
        <v>19800</v>
      </c>
      <c r="J26" s="1">
        <f>0+10800+7830</f>
        <v>18630</v>
      </c>
    </row>
    <row r="27" spans="1:10" ht="18" customHeight="1">
      <c r="A27" s="2" t="s">
        <v>60</v>
      </c>
      <c r="B27" s="2" t="s">
        <v>69</v>
      </c>
      <c r="C27" s="2" t="s">
        <v>18</v>
      </c>
      <c r="D27" s="2" t="s">
        <v>70</v>
      </c>
      <c r="E27" s="5">
        <f>0+10800+7250</f>
        <v>18050</v>
      </c>
      <c r="F27" s="2">
        <f>0+10800+5820</f>
        <v>16620</v>
      </c>
      <c r="G27" s="5">
        <f>0+10800+9125</f>
        <v>19925</v>
      </c>
      <c r="H27" s="2">
        <f>0+10800+7300</f>
        <v>18100</v>
      </c>
      <c r="I27" s="5">
        <f>0+10800+9100</f>
        <v>19900</v>
      </c>
      <c r="J27" s="2">
        <f>0+10800+7900</f>
        <v>18700</v>
      </c>
    </row>
    <row r="28" spans="1:10" ht="18" customHeight="1">
      <c r="A28" s="1" t="s">
        <v>62</v>
      </c>
      <c r="B28" s="1" t="s">
        <v>71</v>
      </c>
      <c r="C28" s="1" t="s">
        <v>18</v>
      </c>
      <c r="D28" s="1" t="s">
        <v>72</v>
      </c>
      <c r="E28" s="1">
        <f>0+10800+7350</f>
        <v>18150</v>
      </c>
      <c r="F28" s="1">
        <f>0+10800+5940</f>
        <v>16740</v>
      </c>
      <c r="G28" s="1">
        <f>0+10800+9375</f>
        <v>20175</v>
      </c>
      <c r="H28" s="1">
        <f>0+10800+7500</f>
        <v>18300</v>
      </c>
      <c r="I28" s="1">
        <f>0+10800+9300</f>
        <v>20100</v>
      </c>
      <c r="J28" s="1">
        <f>0+10800+8040</f>
        <v>18840</v>
      </c>
    </row>
    <row r="29" spans="1:10" ht="18" customHeight="1">
      <c r="A29" s="2" t="s">
        <v>73</v>
      </c>
      <c r="B29" s="2" t="s">
        <v>74</v>
      </c>
      <c r="C29" s="2" t="s">
        <v>18</v>
      </c>
      <c r="D29" s="2" t="s">
        <v>75</v>
      </c>
      <c r="E29" s="5">
        <f>0+10800+7500</f>
        <v>18300</v>
      </c>
      <c r="F29" s="2">
        <f>0+10800+6120</f>
        <v>16920</v>
      </c>
      <c r="G29" s="5">
        <f>0+10800+9750</f>
        <v>20550</v>
      </c>
      <c r="H29" s="2">
        <f>0+10800+7800</f>
        <v>18600</v>
      </c>
      <c r="I29" s="5">
        <f>0+10800+9600</f>
        <v>20400</v>
      </c>
      <c r="J29" s="2">
        <f>0+10800+8250</f>
        <v>19050</v>
      </c>
    </row>
    <row r="30" spans="1:10" ht="18" customHeight="1">
      <c r="A30" s="1" t="s">
        <v>37</v>
      </c>
      <c r="B30" s="1" t="s">
        <v>76</v>
      </c>
      <c r="C30" s="1" t="s">
        <v>18</v>
      </c>
      <c r="D30" s="1" t="s">
        <v>77</v>
      </c>
      <c r="E30" s="1">
        <f>0+10800+7600</f>
        <v>18400</v>
      </c>
      <c r="F30" s="1">
        <f>0+10800+6240</f>
        <v>17040</v>
      </c>
      <c r="G30" s="1">
        <f>0+10800+10000</f>
        <v>20800</v>
      </c>
      <c r="H30" s="1">
        <f>0+10800+8000</f>
        <v>18800</v>
      </c>
      <c r="I30" s="1">
        <f>0+10800+9800</f>
        <v>20600</v>
      </c>
      <c r="J30" s="1">
        <f>0+10800+8390</f>
        <v>19190</v>
      </c>
    </row>
    <row r="31" spans="1:10" ht="18" customHeight="1">
      <c r="A31" s="2" t="s">
        <v>68</v>
      </c>
      <c r="B31" s="2" t="s">
        <v>78</v>
      </c>
      <c r="C31" s="2" t="s">
        <v>18</v>
      </c>
      <c r="D31" s="2" t="s">
        <v>79</v>
      </c>
      <c r="E31" s="5">
        <f>0+10800+7650</f>
        <v>18450</v>
      </c>
      <c r="F31" s="2">
        <f>0+10800+6300</f>
        <v>17100</v>
      </c>
      <c r="G31" s="5">
        <f>0+10800+10125</f>
        <v>20925</v>
      </c>
      <c r="H31" s="2">
        <f>0+10800+8100</f>
        <v>18900</v>
      </c>
      <c r="I31" s="5">
        <f>0+10800+9900</f>
        <v>20700</v>
      </c>
      <c r="J31" s="2">
        <f>0+10800+8460</f>
        <v>19260</v>
      </c>
    </row>
    <row r="32" spans="1:10" ht="18" customHeight="1">
      <c r="A32" s="1" t="s">
        <v>70</v>
      </c>
      <c r="B32" s="1" t="s">
        <v>80</v>
      </c>
      <c r="C32" s="1" t="s">
        <v>18</v>
      </c>
      <c r="D32" s="1" t="s">
        <v>81</v>
      </c>
      <c r="E32" s="1">
        <f>0+10800+7750</f>
        <v>18550</v>
      </c>
      <c r="F32" s="1">
        <f>0+10800+6300</f>
        <v>17100</v>
      </c>
      <c r="G32" s="1">
        <f>0+10800+10125</f>
        <v>20925</v>
      </c>
      <c r="H32" s="1">
        <f>0+10800+8100</f>
        <v>18900</v>
      </c>
      <c r="I32" s="1">
        <f>0+10800+10000</f>
        <v>20800</v>
      </c>
      <c r="J32" s="1">
        <f>0+10800+8580</f>
        <v>19380</v>
      </c>
    </row>
    <row r="33" spans="1:10" ht="18" customHeight="1">
      <c r="A33" s="2" t="s">
        <v>82</v>
      </c>
      <c r="B33" s="2" t="s">
        <v>83</v>
      </c>
      <c r="C33" s="2" t="s">
        <v>18</v>
      </c>
      <c r="D33" s="2" t="s">
        <v>84</v>
      </c>
      <c r="E33" s="5">
        <f>0+10800+7900</f>
        <v>18700</v>
      </c>
      <c r="F33" s="2">
        <f>0+10800+6300</f>
        <v>17100</v>
      </c>
      <c r="G33" s="5">
        <f>0+10800+10125</f>
        <v>20925</v>
      </c>
      <c r="H33" s="2">
        <f>0+10800+8100</f>
        <v>18900</v>
      </c>
      <c r="I33" s="5">
        <f>0+10800+10150</f>
        <v>20950</v>
      </c>
      <c r="J33" s="2">
        <f>0+10800+8760</f>
        <v>19560</v>
      </c>
    </row>
    <row r="34" spans="1:10" ht="18" customHeight="1">
      <c r="A34" s="1" t="s">
        <v>75</v>
      </c>
      <c r="B34" s="1" t="s">
        <v>85</v>
      </c>
      <c r="C34" s="1" t="s">
        <v>18</v>
      </c>
      <c r="D34" s="1" t="s">
        <v>86</v>
      </c>
      <c r="E34" s="1">
        <f>0+10800+8000</f>
        <v>18800</v>
      </c>
      <c r="F34" s="1">
        <f>0+10800+6300</f>
        <v>17100</v>
      </c>
      <c r="G34" s="1">
        <f>0+10800+10125</f>
        <v>20925</v>
      </c>
      <c r="H34" s="1">
        <f>0+10800+8100</f>
        <v>18900</v>
      </c>
      <c r="I34" s="1">
        <f>0+10800+10250</f>
        <v>21050</v>
      </c>
      <c r="J34" s="1">
        <f>0+10800+8880</f>
        <v>19680</v>
      </c>
    </row>
    <row r="35" spans="1:10" ht="18" customHeight="1">
      <c r="A35" s="2" t="s">
        <v>77</v>
      </c>
      <c r="B35" s="2" t="s">
        <v>87</v>
      </c>
      <c r="C35" s="2" t="s">
        <v>18</v>
      </c>
      <c r="D35" s="2" t="s">
        <v>88</v>
      </c>
      <c r="E35" s="5">
        <f>0+10800+8100</f>
        <v>18900</v>
      </c>
      <c r="F35" s="2">
        <f>0+10800+6300</f>
        <v>17100</v>
      </c>
      <c r="G35" s="5">
        <f>0+10800+10125</f>
        <v>20925</v>
      </c>
      <c r="H35" s="2">
        <f>0+10800+8100</f>
        <v>18900</v>
      </c>
      <c r="I35" s="5">
        <f>0+10800+10350</f>
        <v>21150</v>
      </c>
      <c r="J35" s="2">
        <f>0+10800+9000</f>
        <v>19800</v>
      </c>
    </row>
    <row r="36" spans="1:10" ht="18" customHeight="1">
      <c r="A36" s="1" t="s">
        <v>79</v>
      </c>
      <c r="B36" s="1" t="s">
        <v>89</v>
      </c>
      <c r="C36" s="1" t="s">
        <v>18</v>
      </c>
      <c r="D36" s="1" t="s">
        <v>90</v>
      </c>
      <c r="E36" s="1">
        <f>0+10800+8050</f>
        <v>18850</v>
      </c>
      <c r="F36" s="1">
        <f>0+10800+6200</f>
        <v>17000</v>
      </c>
      <c r="G36" s="1">
        <f>0+10800+9950</f>
        <v>20750</v>
      </c>
      <c r="H36" s="1">
        <f>0+10800+7960</f>
        <v>18760</v>
      </c>
      <c r="I36" s="1">
        <f>0+10800+10100</f>
        <v>20900</v>
      </c>
      <c r="J36" s="1">
        <f>0+10800+8840</f>
        <v>19640</v>
      </c>
    </row>
    <row r="37" spans="1:10" ht="18" customHeight="1">
      <c r="A37" s="2" t="s">
        <v>91</v>
      </c>
      <c r="B37" s="2" t="s">
        <v>92</v>
      </c>
      <c r="C37" s="2" t="s">
        <v>18</v>
      </c>
      <c r="D37" s="2" t="s">
        <v>93</v>
      </c>
      <c r="E37" s="5">
        <f>0+10800+7900</f>
        <v>18700</v>
      </c>
      <c r="F37" s="2">
        <f>0+10800+5900</f>
        <v>16700</v>
      </c>
      <c r="G37" s="5">
        <f>0+10800+9425</f>
        <v>20225</v>
      </c>
      <c r="H37" s="2">
        <f>0+10800+7540</f>
        <v>18340</v>
      </c>
      <c r="I37" s="5">
        <f>0+10800+9350</f>
        <v>20150</v>
      </c>
      <c r="J37" s="2">
        <f>0+10800+8360</f>
        <v>19160</v>
      </c>
    </row>
    <row r="38" spans="1:10" ht="18" customHeight="1">
      <c r="A38" s="1" t="s">
        <v>84</v>
      </c>
      <c r="B38" s="1" t="s">
        <v>94</v>
      </c>
      <c r="C38" s="1" t="s">
        <v>18</v>
      </c>
      <c r="D38" s="1" t="s">
        <v>95</v>
      </c>
      <c r="E38" s="1">
        <f>0+10800+7800</f>
        <v>18600</v>
      </c>
      <c r="F38" s="1">
        <f>0+10800+5700</f>
        <v>16500</v>
      </c>
      <c r="G38" s="1">
        <f>0+10800+9075</f>
        <v>19875</v>
      </c>
      <c r="H38" s="1">
        <f>0+10800+7260</f>
        <v>18060</v>
      </c>
      <c r="I38" s="1">
        <f>0+10800+8850</f>
        <v>19650</v>
      </c>
      <c r="J38" s="1">
        <f>0+10800+8040</f>
        <v>18840</v>
      </c>
    </row>
    <row r="39" spans="1:10" ht="18" customHeight="1">
      <c r="A39" s="2" t="s">
        <v>86</v>
      </c>
      <c r="B39" s="2" t="s">
        <v>96</v>
      </c>
      <c r="C39" s="2" t="s">
        <v>18</v>
      </c>
      <c r="D39" s="2" t="s">
        <v>97</v>
      </c>
      <c r="E39" s="5">
        <f>0+10800+7700</f>
        <v>18500</v>
      </c>
      <c r="F39" s="2">
        <f>0+10800+5500</f>
        <v>16300</v>
      </c>
      <c r="G39" s="5">
        <f>0+10800+8725</f>
        <v>19525</v>
      </c>
      <c r="H39" s="2">
        <f>0+10800+6980</f>
        <v>17780</v>
      </c>
      <c r="I39" s="5">
        <f>0+10800+8350</f>
        <v>19150</v>
      </c>
      <c r="J39" s="2">
        <f>0+10800+7720</f>
        <v>18520</v>
      </c>
    </row>
    <row r="40" spans="1:10" ht="18" customHeight="1">
      <c r="A40" s="1" t="s">
        <v>88</v>
      </c>
      <c r="B40" s="1" t="s">
        <v>98</v>
      </c>
      <c r="C40" s="1" t="s">
        <v>18</v>
      </c>
      <c r="D40" s="1" t="s">
        <v>99</v>
      </c>
      <c r="E40" s="1">
        <f>0+10800+7650</f>
        <v>18450</v>
      </c>
      <c r="F40" s="1">
        <f>0+10800+5400</f>
        <v>16200</v>
      </c>
      <c r="G40" s="1">
        <f>0+10800+8550</f>
        <v>19350</v>
      </c>
      <c r="H40" s="1">
        <f>0+10800+6840</f>
        <v>17640</v>
      </c>
      <c r="I40" s="1">
        <f>0+10800+8100</f>
        <v>18900</v>
      </c>
      <c r="J40" s="1">
        <f>0+10800+7560</f>
        <v>18360</v>
      </c>
    </row>
    <row r="41" spans="1:10" ht="18" customHeight="1">
      <c r="A41" s="2" t="s">
        <v>100</v>
      </c>
      <c r="B41" s="2" t="s">
        <v>101</v>
      </c>
      <c r="C41" s="2" t="s">
        <v>18</v>
      </c>
      <c r="D41" s="2" t="s">
        <v>102</v>
      </c>
      <c r="E41" s="5">
        <f>0+10800+7150</f>
        <v>17950</v>
      </c>
      <c r="F41" s="2">
        <f>0+10800+5200</f>
        <v>16000</v>
      </c>
      <c r="G41" s="5">
        <f>0+10800+7900</f>
        <v>18700</v>
      </c>
      <c r="H41" s="2">
        <f>0+10800+6320</f>
        <v>17120</v>
      </c>
      <c r="I41" s="5">
        <f>0+10800+7800</f>
        <v>18600</v>
      </c>
      <c r="J41" s="2">
        <f>0+10800+7080</f>
        <v>17880</v>
      </c>
    </row>
    <row r="42" spans="1:10" ht="18" customHeight="1">
      <c r="A42" s="1" t="s">
        <v>93</v>
      </c>
      <c r="B42" s="1" t="s">
        <v>103</v>
      </c>
      <c r="C42" s="1" t="s">
        <v>18</v>
      </c>
      <c r="D42" s="1" t="s">
        <v>104</v>
      </c>
      <c r="E42" s="1">
        <f>0+10800+6650</f>
        <v>17450</v>
      </c>
      <c r="F42" s="1">
        <f>0+10800+5000</f>
        <v>15800</v>
      </c>
      <c r="G42" s="1">
        <f>0+10800+7250</f>
        <v>18050</v>
      </c>
      <c r="H42" s="1">
        <f>0+10800+5800</f>
        <v>16600</v>
      </c>
      <c r="I42" s="1">
        <f>0+10800+7500</f>
        <v>18300</v>
      </c>
      <c r="J42" s="1">
        <f>0+10800+6600</f>
        <v>17400</v>
      </c>
    </row>
    <row r="43" spans="1:10" ht="18" customHeight="1">
      <c r="A43" s="2" t="s">
        <v>95</v>
      </c>
      <c r="B43" s="2" t="s">
        <v>105</v>
      </c>
      <c r="C43" s="2" t="s">
        <v>18</v>
      </c>
      <c r="D43" s="2" t="s">
        <v>106</v>
      </c>
      <c r="E43" s="5">
        <f>0+10800+6150</f>
        <v>16950</v>
      </c>
      <c r="F43" s="2">
        <f>0+10800+4800</f>
        <v>15600</v>
      </c>
      <c r="G43" s="5">
        <f>0+10800+6600</f>
        <v>17400</v>
      </c>
      <c r="H43" s="2">
        <f>0+10800+5280</f>
        <v>16080</v>
      </c>
      <c r="I43" s="5">
        <f>0+10800+7200</f>
        <v>18000</v>
      </c>
      <c r="J43" s="2">
        <f>0+10800+6120</f>
        <v>16920</v>
      </c>
    </row>
    <row r="44" spans="1:10" ht="18" customHeight="1">
      <c r="A44" s="1" t="s">
        <v>107</v>
      </c>
      <c r="B44" s="1" t="s">
        <v>108</v>
      </c>
      <c r="C44" s="1" t="s">
        <v>18</v>
      </c>
      <c r="D44" s="1" t="s">
        <v>109</v>
      </c>
      <c r="E44" s="1">
        <f>0+10800+5400</f>
        <v>16200</v>
      </c>
      <c r="F44" s="1">
        <f>0+10800+4500</f>
        <v>15300</v>
      </c>
      <c r="G44" s="1">
        <f>0+10800+5625</f>
        <v>16425</v>
      </c>
      <c r="H44" s="1">
        <f>0+10800+4500</f>
        <v>15300</v>
      </c>
      <c r="I44" s="1">
        <f>0+10800+6750</f>
        <v>17550</v>
      </c>
      <c r="J44" s="1">
        <f>0+10800+5400</f>
        <v>16200</v>
      </c>
    </row>
    <row r="45" spans="1:10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5">
        <f>0+10800+6600</f>
        <v>17400</v>
      </c>
      <c r="F45" s="2">
        <f>0+10800+5500</f>
        <v>16300</v>
      </c>
      <c r="G45" s="5">
        <f>0+10800+6875</f>
        <v>17675</v>
      </c>
      <c r="H45" s="2">
        <f>0+10800+5500</f>
        <v>16300</v>
      </c>
      <c r="I45" s="5">
        <f>0+10800+8250</f>
        <v>19050</v>
      </c>
      <c r="J45" s="2">
        <f>0+10800+6600</f>
        <v>17400</v>
      </c>
    </row>
    <row r="46" spans="1:10" ht="18" customHeight="1">
      <c r="A46" s="1" t="s">
        <v>104</v>
      </c>
      <c r="B46" s="1" t="s">
        <v>113</v>
      </c>
      <c r="C46" s="1" t="s">
        <v>18</v>
      </c>
      <c r="D46" s="1" t="s">
        <v>112</v>
      </c>
      <c r="E46" s="1">
        <f>0+10800+5400</f>
        <v>16200</v>
      </c>
      <c r="F46" s="1">
        <f>0+10800+4500</f>
        <v>15300</v>
      </c>
      <c r="G46" s="1">
        <f>0+10800+5625</f>
        <v>16425</v>
      </c>
      <c r="H46" s="1">
        <f>0+10800+4500</f>
        <v>15300</v>
      </c>
      <c r="I46" s="1">
        <f>0+10800+6750</f>
        <v>17550</v>
      </c>
      <c r="J46" s="1">
        <f>0+10800+5400</f>
        <v>16200</v>
      </c>
    </row>
    <row r="47" spans="1:10" ht="18" customHeight="1">
      <c r="A47" s="2" t="s">
        <v>114</v>
      </c>
      <c r="B47" s="2" t="s">
        <v>115</v>
      </c>
      <c r="C47" s="2" t="s">
        <v>18</v>
      </c>
      <c r="D47" s="2" t="s">
        <v>116</v>
      </c>
      <c r="E47" s="5">
        <f>0+10800+4900</f>
        <v>15700</v>
      </c>
      <c r="F47" s="2">
        <f>0+10800+4000</f>
        <v>14800</v>
      </c>
      <c r="G47" s="5">
        <f>0+10800+5250</f>
        <v>16050</v>
      </c>
      <c r="H47" s="2">
        <f>0+10800+4200</f>
        <v>15000</v>
      </c>
      <c r="I47" s="5">
        <f>0+10800+6000</f>
        <v>16800</v>
      </c>
      <c r="J47" s="2">
        <f>0+10800+4750</f>
        <v>15550</v>
      </c>
    </row>
    <row r="48" spans="1:10" ht="18" customHeight="1">
      <c r="A48" s="1" t="s">
        <v>117</v>
      </c>
      <c r="B48" s="1" t="s">
        <v>118</v>
      </c>
      <c r="C48" s="1" t="s">
        <v>18</v>
      </c>
      <c r="D48" s="1" t="s">
        <v>119</v>
      </c>
      <c r="E48" s="1">
        <f>0+10800+4500</f>
        <v>15300</v>
      </c>
      <c r="F48" s="1">
        <f>0+10800+3600</f>
        <v>14400</v>
      </c>
      <c r="G48" s="1">
        <f>0+10800+4950</f>
        <v>15750</v>
      </c>
      <c r="H48" s="1">
        <f>0+10800+3960</f>
        <v>14760</v>
      </c>
      <c r="I48" s="1">
        <f>0+10800+5400</f>
        <v>16200</v>
      </c>
      <c r="J48" s="1">
        <f>0+10800+4230</f>
        <v>15030</v>
      </c>
    </row>
    <row r="49" spans="1:10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5">
        <f>0+10800+5000</f>
        <v>15800</v>
      </c>
      <c r="F49" s="2">
        <f>0+10800+4000</f>
        <v>14800</v>
      </c>
      <c r="G49" s="5">
        <f>0+10800+5500</f>
        <v>16300</v>
      </c>
      <c r="H49" s="2">
        <f>0+10800+4400</f>
        <v>15200</v>
      </c>
      <c r="I49" s="5">
        <f>0+10800+6000</f>
        <v>16800</v>
      </c>
      <c r="J49" s="2">
        <f>0+10800+4700</f>
        <v>15500</v>
      </c>
    </row>
    <row r="50" spans="1:10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0+10800+3000</f>
        <v>13800</v>
      </c>
      <c r="F50" s="1">
        <f>0+10800+2400</f>
        <v>13200</v>
      </c>
      <c r="G50" s="1">
        <f>0+10800+3300</f>
        <v>14100</v>
      </c>
      <c r="H50" s="1">
        <f>0+10800+2640</f>
        <v>13440</v>
      </c>
      <c r="I50" s="1">
        <f>0+10800+3600</f>
        <v>14400</v>
      </c>
      <c r="J50" s="1">
        <f>0+10800+2820</f>
        <v>13620</v>
      </c>
    </row>
    <row r="65536" ht="12.75"/>
  </sheetData>
  <sheetProtection selectLockedCells="1" selectUnlockedCells="1"/>
  <mergeCells count="5">
    <mergeCell ref="A1:J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2022-02-04T20:09:58Z</dcterms:modified>
  <cp:category/>
  <cp:version/>
  <cp:contentType/>
  <cp:contentStatus/>
</cp:coreProperties>
</file>